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defaultThemeVersion="166925"/>
  <xr:revisionPtr revIDLastSave="222" documentId="8_{B8E8E1BC-ECF6-4352-B175-490FD8B61D96}" xr6:coauthVersionLast="47" xr6:coauthVersionMax="47" xr10:uidLastSave="{E7F93E39-0055-4BF3-8D7E-38C6ACD169C9}"/>
  <bookViews>
    <workbookView xWindow="-120" yWindow="-120" windowWidth="29040" windowHeight="17520" tabRatio="818" xr2:uid="{A6C88A70-B8C8-491D-8878-03CCCFE7E134}"/>
  </bookViews>
  <sheets>
    <sheet name="Contents" sheetId="1" r:id="rId1"/>
    <sheet name="Table 1A" sheetId="2" r:id="rId2"/>
    <sheet name="Table 1B" sheetId="6" r:id="rId3"/>
    <sheet name="Table 1C" sheetId="7" r:id="rId4"/>
    <sheet name="Table 2A" sheetId="9" r:id="rId5"/>
    <sheet name="Table 2B" sheetId="11" r:id="rId6"/>
    <sheet name="Table 2C" sheetId="12" r:id="rId7"/>
    <sheet name="Table 3A" sheetId="13" r:id="rId8"/>
    <sheet name="Table 3B" sheetId="1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7" l="1"/>
  <c r="B37" i="7"/>
  <c r="B31" i="7"/>
  <c r="B28" i="7"/>
  <c r="B27" i="7"/>
  <c r="B26" i="7"/>
  <c r="B23" i="7"/>
  <c r="B22" i="7"/>
  <c r="B21" i="7"/>
  <c r="B18" i="7"/>
  <c r="B17" i="7"/>
  <c r="B14" i="7"/>
  <c r="B13" i="7"/>
  <c r="B12" i="7"/>
  <c r="B9" i="7"/>
  <c r="B8" i="7"/>
  <c r="B5" i="7"/>
  <c r="B38" i="6"/>
  <c r="B37" i="6"/>
  <c r="B31" i="6"/>
  <c r="B28" i="6"/>
  <c r="B27" i="6"/>
  <c r="B26" i="6"/>
  <c r="B23" i="6"/>
  <c r="B22" i="6"/>
  <c r="B21" i="6"/>
  <c r="B18" i="6"/>
  <c r="B17" i="6"/>
  <c r="B14" i="6"/>
  <c r="B13" i="6"/>
  <c r="B12" i="6"/>
  <c r="B9" i="6"/>
  <c r="B8" i="6"/>
  <c r="B5" i="6"/>
  <c r="B38" i="2"/>
  <c r="B37" i="2"/>
  <c r="B31" i="2"/>
  <c r="B28" i="2"/>
  <c r="B27" i="2"/>
  <c r="B26" i="2"/>
  <c r="B23" i="2"/>
  <c r="B22" i="2"/>
  <c r="B21" i="2"/>
  <c r="B18" i="2"/>
  <c r="B17" i="2"/>
  <c r="B14" i="2"/>
  <c r="B13" i="2"/>
  <c r="B12" i="2"/>
  <c r="B9" i="2"/>
  <c r="B8" i="2"/>
  <c r="B5" i="2"/>
</calcChain>
</file>

<file path=xl/sharedStrings.xml><?xml version="1.0" encoding="utf-8"?>
<sst xmlns="http://schemas.openxmlformats.org/spreadsheetml/2006/main" count="933" uniqueCount="165">
  <si>
    <t>All tables contain reference and calculation columns on the right hand side which provide detail on how the different items presented in the tables are calculated. Values may not sum to totals due to rounding.</t>
  </si>
  <si>
    <t>Contents</t>
  </si>
  <si>
    <t>Table 3A: Receipts, payments, public debt interest (PDI) and underlying cash balance (UCB), including impact of election commitments</t>
  </si>
  <si>
    <t>Table 3B: Revenue, expenses, public debt interest (PDI) and fiscal balance (FB), including impact of election commitments</t>
  </si>
  <si>
    <t>ECR ID</t>
  </si>
  <si>
    <t>Election commitment</t>
  </si>
  <si>
    <t xml:space="preserve">Ref # </t>
  </si>
  <si>
    <t>Calculation</t>
  </si>
  <si>
    <t>Source</t>
  </si>
  <si>
    <t>A</t>
  </si>
  <si>
    <t/>
  </si>
  <si>
    <t>Health</t>
  </si>
  <si>
    <t>Public debt interest (PDI) impact not included in individual commitments</t>
  </si>
  <si>
    <t>B</t>
  </si>
  <si>
    <t>C</t>
  </si>
  <si>
    <t>= ΣA + B</t>
  </si>
  <si>
    <t>Memorandum item - PDI</t>
  </si>
  <si>
    <t>Public debt interest impacts included in individual commitments</t>
  </si>
  <si>
    <t>D</t>
  </si>
  <si>
    <t>PDI impacts not included in individual commitments</t>
  </si>
  <si>
    <t>E</t>
  </si>
  <si>
    <t>= ΣD + B</t>
  </si>
  <si>
    <t>Notes:</t>
  </si>
  <si>
    <t>A positive number indicates an increase in the budget balance.  A negative number indicates a decrease in the budget balance.</t>
  </si>
  <si>
    <t>Values may not sum to totals due to rounding.</t>
  </si>
  <si>
    <t xml:space="preserve">– Indicates nil.  </t>
  </si>
  <si>
    <t>.. Not zero but rounded to zero.</t>
  </si>
  <si>
    <t>∗ Unquantifiable.</t>
  </si>
  <si>
    <r>
      <rPr>
        <vertAlign val="superscript"/>
        <sz val="9"/>
        <color theme="1" tint="0.499984740745262"/>
        <rFont val="Calibri"/>
        <family val="2"/>
        <scheme val="minor"/>
      </rPr>
      <t>1</t>
    </r>
    <r>
      <rPr>
        <sz val="9"/>
        <color theme="1" tint="0.499984740745262"/>
        <rFont val="Calibri"/>
        <family val="2"/>
        <scheme val="minor"/>
      </rPr>
      <t xml:space="preserve"> Individual election commitment figures in this table generally show the total costed impact excluding PDI, however PDI is included in the totals where the financial impact on UCB is different to the impact on the HCB (these cases are sometimes referred to as 'alternative' or 'balance sheet' financing).  The PDI impacts are shown in the last section of this table.</t>
    </r>
  </si>
  <si>
    <t>Back to contents</t>
  </si>
  <si>
    <t>Measure</t>
  </si>
  <si>
    <t>PEFO UCB baseline ($b)</t>
  </si>
  <si>
    <t>= PEFO data</t>
  </si>
  <si>
    <t>= C from Table 1A</t>
  </si>
  <si>
    <t>F</t>
  </si>
  <si>
    <t>Final UCB ($b)</t>
  </si>
  <si>
    <t>G</t>
  </si>
  <si>
    <r>
      <rPr>
        <vertAlign val="superscript"/>
        <sz val="9"/>
        <color theme="1" tint="0.499984740745262"/>
        <rFont val="Calibri"/>
        <family val="2"/>
        <scheme val="minor"/>
      </rPr>
      <t>1</t>
    </r>
    <r>
      <rPr>
        <sz val="9"/>
        <color theme="1" tint="0.499984740745262"/>
        <rFont val="Calibri"/>
        <family val="2"/>
        <scheme val="minor"/>
      </rPr>
      <t xml:space="preserve"> Values are shown over the medium term in both dollar figures and as a percentage of GDP. When analysing fiscal aggregates over the medium term, it is generally preferable to use the percentage of GDP figures as these are more suitable for comparisons over time.</t>
    </r>
  </si>
  <si>
    <t>PEFO FB baseline ($b)</t>
  </si>
  <si>
    <t>Final FB ($b)</t>
  </si>
  <si>
    <t>PEFO HCB baseline ($b)</t>
  </si>
  <si>
    <t>Final HCB ($b)</t>
  </si>
  <si>
    <r>
      <t xml:space="preserve">Table 3A: Receipts, payments, public debt interest (PDI) and underlying cash balance (UCB), including impact of election commitments </t>
    </r>
    <r>
      <rPr>
        <b/>
        <vertAlign val="superscript"/>
        <sz val="12"/>
        <color theme="1"/>
        <rFont val="Calibri"/>
        <family val="2"/>
        <scheme val="minor"/>
      </rPr>
      <t>1</t>
    </r>
  </si>
  <si>
    <t>PEFO receipts ($b)</t>
  </si>
  <si>
    <t>PEFO payments – excluding PDI ($b)</t>
  </si>
  <si>
    <r>
      <t xml:space="preserve">PEFO PDI ($b) </t>
    </r>
    <r>
      <rPr>
        <b/>
        <vertAlign val="superscript"/>
        <sz val="9"/>
        <rFont val="Calibri"/>
        <family val="2"/>
        <scheme val="minor"/>
      </rPr>
      <t>2</t>
    </r>
  </si>
  <si>
    <t>PEFO UCB baseline</t>
  </si>
  <si>
    <t>= A from Table 2A = A + B + C</t>
  </si>
  <si>
    <t>Net impact of election commitments on payments – excluding PDI ($b)</t>
  </si>
  <si>
    <t>= ΣPBO costed payments</t>
  </si>
  <si>
    <t>H</t>
  </si>
  <si>
    <t>Final receipts ($b)</t>
  </si>
  <si>
    <t>I</t>
  </si>
  <si>
    <t>= A + E</t>
  </si>
  <si>
    <t>Final payments – excluding PDI ($b)</t>
  </si>
  <si>
    <t>J</t>
  </si>
  <si>
    <t>= B + F</t>
  </si>
  <si>
    <t>Final PDI ($b)</t>
  </si>
  <si>
    <t>K</t>
  </si>
  <si>
    <t>= C + G</t>
  </si>
  <si>
    <t>L</t>
  </si>
  <si>
    <r>
      <t xml:space="preserve">Table 3B: Revenue, expenses, public debt interest (PDI) and fiscal balance (FB), including impact of election commitments </t>
    </r>
    <r>
      <rPr>
        <b/>
        <vertAlign val="superscript"/>
        <sz val="12"/>
        <color theme="1"/>
        <rFont val="Calibri"/>
        <family val="2"/>
        <scheme val="minor"/>
      </rPr>
      <t>1</t>
    </r>
  </si>
  <si>
    <t>PEFO revenue ($b)</t>
  </si>
  <si>
    <t>PEFO expenses and net capital investment – excluding PDI ($b)</t>
  </si>
  <si>
    <t>PEFO FB baseline</t>
  </si>
  <si>
    <t>= A from Table 2B = A + B + C</t>
  </si>
  <si>
    <t>Net impact of election commitments on expenses and net capital investment – excluding PDI ($b)</t>
  </si>
  <si>
    <t>= ΣPBO costed expenses</t>
  </si>
  <si>
    <t>Final revenue ($b)</t>
  </si>
  <si>
    <t>Final expenses and net capital investment – excluding PDI ($b)</t>
  </si>
  <si>
    <r>
      <rPr>
        <b/>
        <sz val="12"/>
        <rFont val="Calibri"/>
        <family val="2"/>
        <scheme val="minor"/>
      </rPr>
      <t>Tables 2A-C</t>
    </r>
    <r>
      <rPr>
        <sz val="12"/>
        <rFont val="Calibri"/>
        <family val="2"/>
        <scheme val="minor"/>
      </rPr>
      <t xml:space="preserve"> show the underlying cash balance, fiscal balance and headline cash balance in nominal dollar terms and as a proportion of gross domestic product (GDP) over the 2025-26 Budget forward estimates period and the medium term to 2035-36.</t>
    </r>
  </si>
  <si>
    <r>
      <rPr>
        <b/>
        <sz val="12"/>
        <rFont val="Calibri"/>
        <family val="2"/>
        <scheme val="minor"/>
      </rPr>
      <t xml:space="preserve">Tables 3A-B </t>
    </r>
    <r>
      <rPr>
        <sz val="12"/>
        <rFont val="Calibri"/>
        <family val="2"/>
        <scheme val="minor"/>
      </rPr>
      <t>show the underlying cash balance and fiscal balance breakdown of receipts, payments and public debt interest in nominal dollar terms and as a proportion of gross domestic product (GDP) over the 2025-26 Budget forward estimates period and the medium term to 2035-36.</t>
    </r>
  </si>
  <si>
    <t>Table 1A: Detailed budget impacts of election commitments, $ million, the Independent member for Indi, medium term, underlying cash balance</t>
  </si>
  <si>
    <t>Table 1B: Detailed budget impacts of election commitments, $ million, the Independent member for Indi, medium term, fiscal balance</t>
  </si>
  <si>
    <t>Table 1C: Detailed budget impacts of election commitments, $ million, the Independent member for Indi, medium term, headline cash balance</t>
  </si>
  <si>
    <t>Table 2A: Underlying cash balance (UCB), the Independent member for Indi, medium term</t>
  </si>
  <si>
    <t>Table 2B: Fiscal balance (FB), the Independent member for Indi, medium term</t>
  </si>
  <si>
    <t>Table 2C: Headline cash balance (HCB), the Independent member for Indi, medium term</t>
  </si>
  <si>
    <t>The Independent member for Indi</t>
  </si>
  <si>
    <r>
      <rPr>
        <vertAlign val="superscript"/>
        <sz val="9"/>
        <color theme="1" tint="0.499984740745262"/>
        <rFont val="Calibri"/>
        <family val="2"/>
        <scheme val="minor"/>
      </rPr>
      <t>2</t>
    </r>
    <r>
      <rPr>
        <sz val="9"/>
        <color theme="1" tint="0.499984740745262"/>
        <rFont val="Calibri"/>
        <family val="2"/>
        <scheme val="minor"/>
      </rPr>
      <t xml:space="preserve"> Shows 'interest expenses' from 2025 PEFO (page 17). </t>
    </r>
  </si>
  <si>
    <r>
      <rPr>
        <vertAlign val="superscript"/>
        <sz val="9"/>
        <color theme="1" tint="0.499984740745262"/>
        <rFont val="Calibri"/>
        <family val="2"/>
        <scheme val="minor"/>
      </rPr>
      <t>2</t>
    </r>
    <r>
      <rPr>
        <sz val="9"/>
        <color theme="1" tint="0.499984740745262"/>
        <rFont val="Calibri"/>
        <family val="2"/>
        <scheme val="minor"/>
      </rPr>
      <t xml:space="preserve"> Shows 'Interest paid' from 2025 PEFO (page 21). </t>
    </r>
  </si>
  <si>
    <t>Climate Change and Energy</t>
  </si>
  <si>
    <t>Triple micro-grid funding to $150 million</t>
  </si>
  <si>
    <t>Extend the Renewable Heat Industrial Decarbonisation Program</t>
  </si>
  <si>
    <t>Cost of Living</t>
  </si>
  <si>
    <t>Legislating an economy-wide divestiture power and establishing a Supermarket Ombudsman</t>
  </si>
  <si>
    <t>Early Education and Childcare</t>
  </si>
  <si>
    <t>Establish an ongoing non-competitive grant program for ECEC providers and increase capital grants for childcare centres to $1 billion</t>
  </si>
  <si>
    <t>Establish a $2 billion Building Rural Hospitals Fund</t>
  </si>
  <si>
    <t>Secure $33 million for rural universities to train more healthcare workers, plus $52 million for extra Commonwealth Supported Places</t>
  </si>
  <si>
    <t>Secure prac payments for allied health students (including psychologists) and medical students</t>
  </si>
  <si>
    <t>Housing</t>
  </si>
  <si>
    <t>Creating a $2 billion Regional Housing Infrastructure Fund</t>
  </si>
  <si>
    <t>Integrity</t>
  </si>
  <si>
    <t>Establish an independent Whistleblower Protection Authority</t>
  </si>
  <si>
    <t>Remove the exceptional circumstances test required for NACC public hearings</t>
  </si>
  <si>
    <t>Regional Development</t>
  </si>
  <si>
    <t>Establishing an ongoing Regional Telecommunications Infrastructure Fund grant program</t>
  </si>
  <si>
    <t>Require a minimum of 24 hours backup power for critical phone towers in bushfire-prone areas</t>
  </si>
  <si>
    <t>Providing $500 million per year to the Local Roads and Community Infrastructure Program</t>
  </si>
  <si>
    <t>https://web.archive.org/web/20250317083525/https://www.helenhaines.org/media/micro-grid-technology-for-energy-security-in-remote-areas/</t>
  </si>
  <si>
    <t>https://webarchive.nla.gov.au/awa/20250318042247/https://www.helenhaines.org/issues/climate-change-and-energy/</t>
  </si>
  <si>
    <t>https://archive.org/details/helen-haines-cost-of-living</t>
  </si>
  <si>
    <t>https://archive.org/details/helen-haines-powering-up-homes-and-businesses-with-electrification-incentives</t>
  </si>
  <si>
    <t>https://archive.org/details/helen-haines-cost-of-living_202505</t>
  </si>
  <si>
    <t>https://archive.org/details/helen-haines-early-education-and-care</t>
  </si>
  <si>
    <t>https://archive.org/details/helen-haines-plan-for-regional-health</t>
  </si>
  <si>
    <t>https://web.archive.org/web/20250424175950/https://www.helenhaines.org/issues/health-and-aged-care/</t>
  </si>
  <si>
    <t>https://web.archive.org/web/20250424222941/https://www.helenhaines.org/issues/regional-housing/</t>
  </si>
  <si>
    <t>https://web.archive.org/web/20250317082015/https://www.helenhaines.org/media/australia-needs-a-whistleblower-protection-authority/</t>
  </si>
  <si>
    <t>https://webarchive.nla.gov.au/awa/20220330130039/https://www.helenhaines.org/issues/integrity/</t>
  </si>
  <si>
    <t>https://web.archive.org/web/20250322152456/https://www.helenhaines.org/media/building-telecommunications-resilience-and-access-across-regional-australia/</t>
  </si>
  <si>
    <t>https://web.archive.org/web/20250410030616/http://www.helenhaines.org/media/haines-plan-to-plug-regional-potholes/</t>
  </si>
  <si>
    <t>Climate Change and Energy – subtotal</t>
  </si>
  <si>
    <t>Cost of Living – subtotal</t>
  </si>
  <si>
    <t>Early Education and Childcare – subtotal</t>
  </si>
  <si>
    <t>Health – subtotal</t>
  </si>
  <si>
    <t>Housing – subtotal</t>
  </si>
  <si>
    <t>Integrity – subtotal</t>
  </si>
  <si>
    <t>Regional Development – subtotal</t>
  </si>
  <si>
    <t>Creating a small business and primary producer energy incentive</t>
  </si>
  <si>
    <t>Home electrification</t>
  </si>
  <si>
    <r>
      <t xml:space="preserve">Table 1A: Detailed budget impacts of election commitments, $ million, the independent member for Indi, medium term, underlying cash balance </t>
    </r>
    <r>
      <rPr>
        <b/>
        <vertAlign val="superscript"/>
        <sz val="12"/>
        <color theme="1"/>
        <rFont val="Calibri"/>
        <family val="2"/>
        <scheme val="minor"/>
      </rPr>
      <t>1</t>
    </r>
  </si>
  <si>
    <r>
      <t xml:space="preserve">Table 1B: Detailed budget impacts of election commitments, $ million, the independent member for Indi, medium term, fiscal balance </t>
    </r>
    <r>
      <rPr>
        <b/>
        <vertAlign val="superscript"/>
        <sz val="12"/>
        <color theme="1"/>
        <rFont val="Calibri"/>
        <family val="2"/>
        <scheme val="minor"/>
      </rPr>
      <t>1</t>
    </r>
  </si>
  <si>
    <r>
      <t xml:space="preserve">Table 1C: Detailed budget impacts of election commitments, $ million, the independent member for Indi, medium term, headline cash balance </t>
    </r>
    <r>
      <rPr>
        <b/>
        <vertAlign val="superscript"/>
        <sz val="12"/>
        <color theme="1"/>
        <rFont val="Calibri"/>
        <family val="2"/>
        <scheme val="minor"/>
      </rPr>
      <t>1</t>
    </r>
  </si>
  <si>
    <r>
      <t xml:space="preserve">Table 2A: Underlying cash balance (UCB), the independent member for Indi, medium term </t>
    </r>
    <r>
      <rPr>
        <b/>
        <vertAlign val="superscript"/>
        <sz val="12"/>
        <color theme="1"/>
        <rFont val="Calibri"/>
        <family val="2"/>
        <scheme val="minor"/>
      </rPr>
      <t>1</t>
    </r>
  </si>
  <si>
    <r>
      <t xml:space="preserve">Table 2B: Fiscal balance (FB), the independent member for Indi, medium term </t>
    </r>
    <r>
      <rPr>
        <b/>
        <vertAlign val="superscript"/>
        <sz val="12"/>
        <color theme="1"/>
        <rFont val="Calibri"/>
        <family val="2"/>
        <scheme val="minor"/>
      </rPr>
      <t>1</t>
    </r>
  </si>
  <si>
    <r>
      <t xml:space="preserve">Table 2C: Headline cash balance (HCB), the independent member for Indi, medium term </t>
    </r>
    <r>
      <rPr>
        <b/>
        <vertAlign val="superscript"/>
        <sz val="12"/>
        <color theme="1"/>
        <rFont val="Calibri"/>
        <family val="2"/>
        <scheme val="minor"/>
      </rPr>
      <t>1</t>
    </r>
  </si>
  <si>
    <t>Appendix tables - the independent member for Indi</t>
  </si>
  <si>
    <r>
      <rPr>
        <b/>
        <sz val="12"/>
        <color theme="1"/>
        <rFont val="Calibri"/>
        <family val="2"/>
        <scheme val="minor"/>
      </rPr>
      <t>Tables 1A-C</t>
    </r>
    <r>
      <rPr>
        <sz val="12"/>
        <color theme="1"/>
        <rFont val="Calibri"/>
        <family val="2"/>
        <scheme val="minor"/>
      </rPr>
      <t xml:space="preserve"> show the independent member for Indi's election commitment impacts over the medium term for the underlying cash balance, fiscal balance and headline cash balance, following the grouping in the published list of election commitments.</t>
    </r>
  </si>
  <si>
    <t>Secure $33 million for rural universities to train more healthcare workers plus 75 additional Commonwealth Supported Places</t>
  </si>
  <si>
    <t>% of GDP</t>
  </si>
  <si>
    <t xml:space="preserve">Net impact of election commitments on receipts ($b) </t>
  </si>
  <si>
    <t xml:space="preserve">Net impact of election commitments on PDI ($b) </t>
  </si>
  <si>
    <t xml:space="preserve">Net impact of election commitments ($b) </t>
  </si>
  <si>
    <t xml:space="preserve">Net impact of election commitments on revenue ($b) </t>
  </si>
  <si>
    <t>= ΣPBO costed receipts</t>
  </si>
  <si>
    <t>= ΣPBO costed PDI</t>
  </si>
  <si>
    <t>= D from Table 2A = E + F + G</t>
  </si>
  <si>
    <t>= E from Table 2A = D + H = I + J + K</t>
  </si>
  <si>
    <t>= ΣPBO costed revenue</t>
  </si>
  <si>
    <t>= D from Table 2B = E + F + G</t>
  </si>
  <si>
    <t>= E from Table 2B = D + H = I + J + K</t>
  </si>
  <si>
    <t xml:space="preserve">Total impact of election commitments ($b) </t>
  </si>
  <si>
    <t>= C from Table 1B</t>
  </si>
  <si>
    <t>= C from Table 1C</t>
  </si>
  <si>
    <t>..</t>
  </si>
  <si>
    <t>Home Electrification</t>
  </si>
  <si>
    <t>Total impact of election commitments (incl PDI)</t>
  </si>
  <si>
    <t>Total PDI</t>
  </si>
  <si>
    <t>= A + B</t>
  </si>
  <si>
    <t xml:space="preserve">2025 Election Commitments Report </t>
  </si>
  <si>
    <t>2025-26</t>
  </si>
  <si>
    <t>2026-27</t>
  </si>
  <si>
    <t>2027-28</t>
  </si>
  <si>
    <t>2028-29</t>
  </si>
  <si>
    <t>2029-30</t>
  </si>
  <si>
    <t>2030-31</t>
  </si>
  <si>
    <t>2031-32</t>
  </si>
  <si>
    <t>2032-33</t>
  </si>
  <si>
    <t>2033-34</t>
  </si>
  <si>
    <t>2034-35</t>
  </si>
  <si>
    <t>2035-36</t>
  </si>
  <si>
    <t>Total to 
2028-29</t>
  </si>
  <si>
    <t>Total to 
2035-36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</si>
</sst>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
    <numFmt numFmtId="166" formatCode="#,##0.0_ ;\-#,##0.0\ "/>
  </numFmts>
  <fonts count="23" x14ac:knownFonts="1">
    <font>
      <sz val="11"/>
      <color theme="1"/>
      <name val="Calibri"/>
      <family val="2"/>
      <scheme val="minor"/>
    </font>
    <font>
      <b/>
      <sz val="9"/>
      <color rgb="FFFFFFFF"/>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u/>
      <sz val="9"/>
      <color theme="10"/>
      <name val="Calibri"/>
      <family val="2"/>
      <scheme val="minor"/>
    </font>
    <font>
      <b/>
      <sz val="12"/>
      <color theme="1"/>
      <name val="Calibri"/>
      <family val="2"/>
      <scheme val="minor"/>
    </font>
    <font>
      <b/>
      <vertAlign val="superscript"/>
      <sz val="12"/>
      <color theme="1"/>
      <name val="Calibri"/>
      <family val="2"/>
      <scheme val="minor"/>
    </font>
    <font>
      <b/>
      <sz val="9"/>
      <color theme="0"/>
      <name val="Calibri"/>
      <family val="2"/>
      <scheme val="minor"/>
    </font>
    <font>
      <sz val="9"/>
      <color theme="1" tint="0.499984740745262"/>
      <name val="Calibri"/>
      <family val="2"/>
      <scheme val="minor"/>
    </font>
    <font>
      <vertAlign val="superscript"/>
      <sz val="9"/>
      <color theme="1" tint="0.499984740745262"/>
      <name val="Calibri"/>
      <family val="2"/>
      <scheme val="minor"/>
    </font>
    <font>
      <b/>
      <sz val="9"/>
      <name val="Calibri"/>
      <family val="2"/>
      <scheme val="minor"/>
    </font>
    <font>
      <b/>
      <vertAlign val="superscript"/>
      <sz val="9"/>
      <name val="Calibri"/>
      <family val="2"/>
      <scheme val="minor"/>
    </font>
    <font>
      <b/>
      <sz val="20"/>
      <name val="Calibri"/>
      <family val="2"/>
      <scheme val="minor"/>
    </font>
    <font>
      <b/>
      <sz val="14"/>
      <name val="Calibri"/>
      <family val="2"/>
      <scheme val="minor"/>
    </font>
    <font>
      <i/>
      <sz val="9"/>
      <name val="Calibri"/>
      <family val="2"/>
      <scheme val="minor"/>
    </font>
    <font>
      <sz val="12"/>
      <color theme="1"/>
      <name val="Calibri"/>
      <family val="2"/>
      <scheme val="minor"/>
    </font>
    <font>
      <sz val="12"/>
      <name val="Calibri"/>
      <family val="2"/>
      <scheme val="minor"/>
    </font>
    <font>
      <b/>
      <sz val="12"/>
      <name val="Calibri"/>
      <family val="2"/>
      <scheme val="minor"/>
    </font>
    <font>
      <i/>
      <sz val="9"/>
      <color theme="1"/>
      <name val="Calibri"/>
      <family val="2"/>
      <scheme val="minor"/>
    </font>
    <font>
      <b/>
      <i/>
      <sz val="9"/>
      <color theme="1"/>
      <name val="Calibri"/>
      <family val="2"/>
      <scheme val="minor"/>
    </font>
    <font>
      <b/>
      <i/>
      <sz val="9"/>
      <color theme="0"/>
      <name val="Calibri"/>
      <family val="2"/>
      <scheme val="minor"/>
    </font>
    <font>
      <sz val="9"/>
      <name val="Calibri"/>
      <family val="2"/>
      <scheme val="minor"/>
    </font>
  </fonts>
  <fills count="6">
    <fill>
      <patternFill patternType="none"/>
    </fill>
    <fill>
      <patternFill patternType="gray125"/>
    </fill>
    <fill>
      <patternFill patternType="solid">
        <fgColor rgb="FF3D4D7D"/>
        <bgColor indexed="64"/>
      </patternFill>
    </fill>
    <fill>
      <patternFill patternType="solid">
        <fgColor rgb="FFD3D8E9"/>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s>
  <cellStyleXfs count="2">
    <xf numFmtId="0" fontId="0" fillId="0" borderId="0"/>
    <xf numFmtId="0" fontId="2" fillId="0" borderId="0" applyNumberFormat="0" applyFill="0" applyBorder="0" applyAlignment="0" applyProtection="0"/>
  </cellStyleXfs>
  <cellXfs count="85">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8" fillId="2" borderId="2" xfId="0" quotePrefix="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9" fillId="0" borderId="0" xfId="0" applyFont="1" applyAlignment="1">
      <alignment horizontal="left" vertical="center" inden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9" fillId="0" borderId="0" xfId="0" applyFont="1" applyAlignment="1">
      <alignment horizontal="left" vertical="center"/>
    </xf>
    <xf numFmtId="0" fontId="5" fillId="0" borderId="0" xfId="1" applyFont="1" applyAlignment="1">
      <alignment horizontal="left" vertical="center"/>
    </xf>
    <xf numFmtId="164" fontId="4"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2" borderId="3" xfId="0" applyFont="1" applyFill="1" applyBorder="1" applyAlignment="1">
      <alignment horizontal="center" vertical="center" wrapText="1"/>
    </xf>
    <xf numFmtId="164" fontId="3"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0" fontId="3" fillId="3" borderId="0" xfId="0" quotePrefix="1" applyFont="1" applyFill="1" applyAlignment="1">
      <alignment horizontal="center" vertical="center"/>
    </xf>
    <xf numFmtId="164" fontId="8" fillId="3" borderId="0" xfId="0" applyNumberFormat="1" applyFont="1" applyFill="1" applyAlignment="1">
      <alignment horizontal="right" vertical="center"/>
    </xf>
    <xf numFmtId="0" fontId="3" fillId="0" borderId="4" xfId="0" applyFont="1" applyBorder="1" applyAlignment="1">
      <alignment horizontal="left" vertical="center"/>
    </xf>
    <xf numFmtId="164" fontId="3" fillId="0" borderId="4" xfId="0" applyNumberFormat="1" applyFont="1" applyBorder="1" applyAlignment="1">
      <alignment horizontal="right" vertical="center"/>
    </xf>
    <xf numFmtId="0" fontId="3" fillId="0" borderId="4" xfId="0" quotePrefix="1" applyFont="1" applyBorder="1" applyAlignment="1">
      <alignment horizontal="center" vertical="center"/>
    </xf>
    <xf numFmtId="0" fontId="11" fillId="0" borderId="4" xfId="0" applyFont="1" applyBorder="1" applyAlignment="1">
      <alignment horizontal="lef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1" fillId="3" borderId="5" xfId="0" applyFont="1" applyFill="1" applyBorder="1" applyAlignment="1">
      <alignment horizontal="left" vertical="center"/>
    </xf>
    <xf numFmtId="164"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0" fontId="8" fillId="3" borderId="6" xfId="0" quotePrefix="1"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3" fillId="3" borderId="9" xfId="0" quotePrefix="1" applyFont="1" applyFill="1" applyBorder="1" applyAlignment="1">
      <alignment horizontal="center" vertical="center"/>
    </xf>
    <xf numFmtId="0" fontId="11" fillId="0" borderId="4" xfId="0" quotePrefix="1" applyFont="1" applyBorder="1" applyAlignment="1">
      <alignment horizontal="center" vertical="center"/>
    </xf>
    <xf numFmtId="0" fontId="2" fillId="0" borderId="0" xfId="1" applyBorder="1" applyAlignment="1">
      <alignment vertical="center"/>
    </xf>
    <xf numFmtId="0" fontId="19" fillId="0" borderId="0" xfId="0" applyFont="1" applyAlignment="1">
      <alignment horizontal="left" vertical="center"/>
    </xf>
    <xf numFmtId="164" fontId="19" fillId="0" borderId="4" xfId="0" applyNumberFormat="1" applyFont="1" applyBorder="1" applyAlignment="1">
      <alignment horizontal="right" vertical="center"/>
    </xf>
    <xf numFmtId="0" fontId="19" fillId="0" borderId="4" xfId="0" applyFont="1" applyBorder="1" applyAlignment="1">
      <alignment horizontal="center" vertical="center"/>
    </xf>
    <xf numFmtId="0" fontId="19" fillId="0" borderId="0" xfId="0" applyFont="1" applyAlignment="1">
      <alignment vertical="center"/>
    </xf>
    <xf numFmtId="0" fontId="20" fillId="0" borderId="4" xfId="0" applyFont="1" applyBorder="1" applyAlignment="1">
      <alignment horizontal="center" vertical="center"/>
    </xf>
    <xf numFmtId="0" fontId="20" fillId="0" borderId="4" xfId="0" quotePrefix="1" applyFont="1" applyBorder="1" applyAlignment="1">
      <alignment horizontal="center" vertical="center"/>
    </xf>
    <xf numFmtId="0" fontId="21" fillId="0" borderId="4" xfId="0" applyFont="1" applyBorder="1" applyAlignment="1">
      <alignment horizontal="center" vertical="center"/>
    </xf>
    <xf numFmtId="0" fontId="21" fillId="0" borderId="4" xfId="0" quotePrefix="1" applyFont="1" applyBorder="1" applyAlignment="1">
      <alignment horizontal="center" vertical="center"/>
    </xf>
    <xf numFmtId="0" fontId="19" fillId="0" borderId="0" xfId="0" applyFont="1" applyAlignment="1">
      <alignment horizontal="right" vertical="center"/>
    </xf>
    <xf numFmtId="0" fontId="15" fillId="0" borderId="4" xfId="0" applyFont="1" applyBorder="1" applyAlignment="1">
      <alignment horizontal="left" vertical="center" indent="1"/>
    </xf>
    <xf numFmtId="0" fontId="3" fillId="0" borderId="0" xfId="0" applyFont="1" applyAlignment="1">
      <alignment horizontal="right" vertical="center"/>
    </xf>
    <xf numFmtId="165" fontId="4" fillId="0" borderId="0" xfId="0" applyNumberFormat="1" applyFont="1" applyAlignment="1">
      <alignment horizontal="right" vertical="center"/>
    </xf>
    <xf numFmtId="165" fontId="1" fillId="2" borderId="1" xfId="0" applyNumberFormat="1" applyFont="1" applyFill="1" applyBorder="1" applyAlignment="1">
      <alignment horizontal="right" vertical="center" wrapText="1"/>
    </xf>
    <xf numFmtId="165" fontId="3" fillId="3" borderId="2"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164" fontId="19" fillId="4" borderId="4" xfId="0" applyNumberFormat="1" applyFont="1" applyFill="1" applyBorder="1" applyAlignment="1">
      <alignment horizontal="right" vertical="center"/>
    </xf>
    <xf numFmtId="0" fontId="11" fillId="3" borderId="2" xfId="0" applyFont="1" applyFill="1" applyBorder="1" applyAlignment="1">
      <alignment horizontal="left" vertical="center"/>
    </xf>
    <xf numFmtId="0" fontId="4" fillId="0" borderId="2" xfId="0" applyFont="1" applyBorder="1" applyAlignment="1">
      <alignment horizontal="left" vertical="center"/>
    </xf>
    <xf numFmtId="165" fontId="4" fillId="0" borderId="2" xfId="0" applyNumberFormat="1" applyFont="1" applyBorder="1" applyAlignment="1">
      <alignment horizontal="right" vertical="center"/>
    </xf>
    <xf numFmtId="0" fontId="4" fillId="0" borderId="2" xfId="0" applyFont="1" applyBorder="1" applyAlignment="1">
      <alignment horizontal="center" vertical="center"/>
    </xf>
    <xf numFmtId="0" fontId="3" fillId="0" borderId="2" xfId="0" applyFont="1" applyBorder="1" applyAlignment="1">
      <alignment horizontal="left" vertical="center"/>
    </xf>
    <xf numFmtId="165"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22" fillId="0" borderId="2" xfId="0" applyFont="1" applyBorder="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166" fontId="4" fillId="0" borderId="0" xfId="0" applyNumberFormat="1" applyFont="1" applyAlignment="1">
      <alignment horizontal="right" vertical="center"/>
    </xf>
    <xf numFmtId="166" fontId="4" fillId="0" borderId="0" xfId="0" applyNumberFormat="1" applyFont="1" applyAlignment="1">
      <alignment horizontal="center" vertical="center"/>
    </xf>
    <xf numFmtId="0" fontId="9" fillId="5" borderId="0" xfId="0" applyFont="1" applyFill="1" applyAlignment="1">
      <alignment horizontal="left" vertical="center" indent="1"/>
    </xf>
    <xf numFmtId="0" fontId="9" fillId="5" borderId="0" xfId="0" applyFont="1" applyFill="1" applyAlignment="1">
      <alignment vertical="center"/>
    </xf>
    <xf numFmtId="165" fontId="9" fillId="5" borderId="0" xfId="0" applyNumberFormat="1" applyFont="1" applyFill="1" applyAlignment="1">
      <alignment vertical="center"/>
    </xf>
    <xf numFmtId="166" fontId="9" fillId="5" borderId="0" xfId="0" applyNumberFormat="1" applyFont="1" applyFill="1" applyAlignment="1">
      <alignment vertical="center"/>
    </xf>
    <xf numFmtId="166" fontId="9" fillId="5" borderId="0" xfId="0" applyNumberFormat="1" applyFont="1" applyFill="1" applyAlignment="1">
      <alignment horizontal="center" vertical="center"/>
    </xf>
    <xf numFmtId="164" fontId="4" fillId="5" borderId="0" xfId="0" applyNumberFormat="1" applyFont="1" applyFill="1" applyAlignment="1">
      <alignment horizontal="right" vertical="center"/>
    </xf>
    <xf numFmtId="0" fontId="4" fillId="5" borderId="0" xfId="0" applyFont="1" applyFill="1" applyAlignment="1">
      <alignment horizontal="center" vertical="center"/>
    </xf>
    <xf numFmtId="0" fontId="8" fillId="2" borderId="2" xfId="0" applyFont="1" applyFill="1" applyBorder="1" applyAlignment="1">
      <alignment horizontal="center" vertical="center"/>
    </xf>
    <xf numFmtId="165" fontId="4" fillId="0" borderId="0" xfId="0" applyNumberFormat="1" applyFont="1" applyAlignment="1">
      <alignment vertical="center"/>
    </xf>
    <xf numFmtId="166" fontId="4" fillId="0" borderId="0" xfId="0" applyNumberFormat="1" applyFont="1" applyAlignment="1">
      <alignment vertical="center"/>
    </xf>
    <xf numFmtId="0" fontId="4" fillId="3" borderId="2" xfId="0" applyFont="1" applyFill="1" applyBorder="1" applyAlignment="1">
      <alignment horizontal="left" vertical="center"/>
    </xf>
    <xf numFmtId="0" fontId="3" fillId="0" borderId="0" xfId="0" applyFont="1" applyAlignment="1">
      <alignment horizontal="center" vertical="center"/>
    </xf>
    <xf numFmtId="165" fontId="1" fillId="2" borderId="1" xfId="0" applyNumberFormat="1" applyFont="1" applyFill="1" applyBorder="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colors>
    <mruColors>
      <color rgb="FFD3D8E9"/>
      <color rgb="FF3D4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7916334</xdr:colOff>
      <xdr:row>0</xdr:row>
      <xdr:rowOff>137583</xdr:rowOff>
    </xdr:from>
    <xdr:ext cx="2000250" cy="623570"/>
    <xdr:pic>
      <xdr:nvPicPr>
        <xdr:cNvPr id="4" name="Picture 3">
          <a:extLst>
            <a:ext uri="{FF2B5EF4-FFF2-40B4-BE49-F238E27FC236}">
              <a16:creationId xmlns:a16="http://schemas.microsoft.com/office/drawing/2014/main" id="{ABB23CF2-4B33-43DE-A30B-FCB2ED2CA9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9751" y="137583"/>
          <a:ext cx="2000250" cy="62357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30E3-FEFD-4801-B208-B80A6823CFA9}">
  <sheetPr>
    <tabColor rgb="FF3D4D7D"/>
    <pageSetUpPr fitToPage="1"/>
  </sheetPr>
  <dimension ref="B1:B32"/>
  <sheetViews>
    <sheetView showGridLines="0" tabSelected="1" zoomScaleNormal="100" workbookViewId="0"/>
  </sheetViews>
  <sheetFormatPr defaultColWidth="8.85546875" defaultRowHeight="15" x14ac:dyDescent="0.25"/>
  <cols>
    <col min="1" max="1" width="3.7109375" style="19" customWidth="1"/>
    <col min="2" max="2" width="150.5703125" style="19" customWidth="1"/>
    <col min="3" max="16384" width="8.85546875" style="19"/>
  </cols>
  <sheetData>
    <row r="1" spans="2:2" ht="14.45" customHeight="1" x14ac:dyDescent="0.25"/>
    <row r="2" spans="2:2" ht="26.25" x14ac:dyDescent="0.25">
      <c r="B2" s="66" t="s">
        <v>151</v>
      </c>
    </row>
    <row r="3" spans="2:2" ht="20.100000000000001" customHeight="1" x14ac:dyDescent="0.25">
      <c r="B3" s="67" t="s">
        <v>128</v>
      </c>
    </row>
    <row r="4" spans="2:2" ht="14.45" customHeight="1" x14ac:dyDescent="0.25">
      <c r="B4" s="67"/>
    </row>
    <row r="5" spans="2:2" ht="39.950000000000003" customHeight="1" x14ac:dyDescent="0.25">
      <c r="B5" s="68" t="s">
        <v>129</v>
      </c>
    </row>
    <row r="6" spans="2:2" ht="39.950000000000003" customHeight="1" x14ac:dyDescent="0.25">
      <c r="B6" s="69" t="s">
        <v>70</v>
      </c>
    </row>
    <row r="7" spans="2:2" ht="39.950000000000003" customHeight="1" x14ac:dyDescent="0.25">
      <c r="B7" s="69" t="s">
        <v>71</v>
      </c>
    </row>
    <row r="8" spans="2:2" ht="39.950000000000003" customHeight="1" x14ac:dyDescent="0.25">
      <c r="B8" s="69" t="s">
        <v>0</v>
      </c>
    </row>
    <row r="9" spans="2:2" ht="14.45" customHeight="1" x14ac:dyDescent="0.25">
      <c r="B9" s="69"/>
    </row>
    <row r="10" spans="2:2" ht="20.100000000000001" customHeight="1" x14ac:dyDescent="0.25">
      <c r="B10" s="67" t="s">
        <v>1</v>
      </c>
    </row>
    <row r="11" spans="2:2" ht="14.45" customHeight="1" x14ac:dyDescent="0.25">
      <c r="B11" s="41" t="s">
        <v>72</v>
      </c>
    </row>
    <row r="12" spans="2:2" ht="14.45" customHeight="1" x14ac:dyDescent="0.25">
      <c r="B12" s="41" t="s">
        <v>73</v>
      </c>
    </row>
    <row r="13" spans="2:2" ht="14.45" customHeight="1" x14ac:dyDescent="0.25">
      <c r="B13" s="41" t="s">
        <v>74</v>
      </c>
    </row>
    <row r="14" spans="2:2" ht="14.45" customHeight="1" x14ac:dyDescent="0.25"/>
    <row r="15" spans="2:2" ht="14.45" customHeight="1" x14ac:dyDescent="0.25">
      <c r="B15" s="41" t="s">
        <v>75</v>
      </c>
    </row>
    <row r="16" spans="2:2" ht="14.45" customHeight="1" x14ac:dyDescent="0.25">
      <c r="B16" s="41" t="s">
        <v>76</v>
      </c>
    </row>
    <row r="17" spans="2:2" ht="14.45" customHeight="1" x14ac:dyDescent="0.25">
      <c r="B17" s="41" t="s">
        <v>77</v>
      </c>
    </row>
    <row r="18" spans="2:2" ht="14.45" customHeight="1" x14ac:dyDescent="0.25"/>
    <row r="19" spans="2:2" ht="14.45" customHeight="1" x14ac:dyDescent="0.25">
      <c r="B19" s="41" t="s">
        <v>2</v>
      </c>
    </row>
    <row r="20" spans="2:2" ht="14.45" customHeight="1" x14ac:dyDescent="0.25">
      <c r="B20" s="41" t="s">
        <v>3</v>
      </c>
    </row>
    <row r="21" spans="2:2" ht="14.45" customHeight="1" x14ac:dyDescent="0.25"/>
    <row r="22" spans="2:2" ht="14.45" customHeight="1" x14ac:dyDescent="0.25"/>
    <row r="23" spans="2:2" ht="14.45" customHeight="1" x14ac:dyDescent="0.25"/>
    <row r="24" spans="2:2" ht="14.45" customHeight="1" x14ac:dyDescent="0.25"/>
    <row r="25" spans="2:2" ht="14.45" customHeight="1" x14ac:dyDescent="0.25"/>
    <row r="26" spans="2:2" ht="14.45" customHeight="1" x14ac:dyDescent="0.25"/>
    <row r="27" spans="2:2" ht="14.45" customHeight="1" x14ac:dyDescent="0.25"/>
    <row r="28" spans="2:2" ht="14.45" customHeight="1" x14ac:dyDescent="0.25"/>
    <row r="29" spans="2:2" ht="14.45" customHeight="1" x14ac:dyDescent="0.25"/>
    <row r="30" spans="2:2" ht="14.45" customHeight="1" x14ac:dyDescent="0.25"/>
    <row r="31" spans="2:2" ht="14.45" customHeight="1" x14ac:dyDescent="0.25"/>
    <row r="32" spans="2:2" ht="14.45" customHeight="1" x14ac:dyDescent="0.25"/>
  </sheetData>
  <hyperlinks>
    <hyperlink ref="B17" location="'Table 2C'!A1" display="Table 2C: Headline cash balance totals, including tax-to-GDP cap adjustments to impacts and public debt interest (PDI), Party A, medium term" xr:uid="{D25049CC-1023-4FFB-AA45-6A6E5FAD598B}"/>
    <hyperlink ref="B16" location="'Table 2B'!A1" display="Table 2B: Fiscal balance totals, including tax-to-GDP cap adjustments to impacts and public debt interest (PDI), Party A, medium term" xr:uid="{8B313C97-1EE1-42DE-84AB-CD5F54C0E203}"/>
    <hyperlink ref="B15" location="'Table 2A'!A1" display="Table 2A: Underlying cash balance totals, including tax-to-GDP cap adjustments to impacts and public debt interest (PDI), Party A, medium term" xr:uid="{CF5C5F35-A958-472D-A7BC-325F99F6BC93}"/>
    <hyperlink ref="B13" location="'Table 1C'!A1" display="Table 1C: Detailed budget impacts of election commitments, $ million, Australian Labor Party, medium term, headline cash balance" xr:uid="{DEBCDBA4-A23B-4648-8B5B-590C3EE47339}"/>
    <hyperlink ref="B12" location="'Table 1B'!A1" display="Table 1B: Detailed budget impacts of election commitments, $ million, Australian Labor Party, medium term, fiscal balance" xr:uid="{97606C2B-5089-48DE-BB9C-CBCAEF7F35B7}"/>
    <hyperlink ref="B11" location="'Table 1A'!A1" display="Table 1A: Detailed budget impacts of election commitments, $ million, Australian Labor Party, medium term, underlying cash balance" xr:uid="{311E89BC-C7C0-41B1-A165-E09B9E2817DB}"/>
    <hyperlink ref="B20" location="'Table 3B'!A1" display="Table 3B: Revenue, exponeses and public debt interest (PDI) for Party A, including impact of election commitments and final values" xr:uid="{AF4D29D0-C978-4B0C-8CB1-DBB8DF748B2C}"/>
    <hyperlink ref="B19" location="'Table 3A'!A1" display="Table 3A: Receipts, payments and public debt interest (PDI) for Party A, including impact of election commitments and final values" xr:uid="{CA32CAD1-D92C-4D91-ADDD-1B560DA37699}"/>
  </hyperlinks>
  <pageMargins left="0.7" right="0.7" top="0.75" bottom="0.75" header="0.3" footer="0.3"/>
  <pageSetup paperSize="8"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36FD-8ADF-4C57-BBDA-05CD5A57280E}">
  <sheetPr>
    <tabColor theme="0" tint="-4.9989318521683403E-2"/>
    <pageSetUpPr fitToPage="1"/>
  </sheetPr>
  <dimension ref="A1:AK52"/>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9.7109375" style="8" customWidth="1"/>
    <col min="3" max="3" width="40.28515625" style="8" customWidth="1"/>
    <col min="4" max="16" width="8.42578125" style="53" customWidth="1"/>
    <col min="17" max="17" width="10.7109375" style="9" customWidth="1"/>
    <col min="18" max="18" width="10.7109375" style="17" customWidth="1"/>
    <col min="19" max="19" width="129.42578125" style="11" customWidth="1"/>
    <col min="20" max="20" width="8.85546875" style="11"/>
    <col min="21" max="21" width="8.85546875" style="11" customWidth="1"/>
    <col min="22" max="34" width="8.85546875" style="11" bestFit="1"/>
    <col min="35" max="16384" width="8.85546875" style="11"/>
  </cols>
  <sheetData>
    <row r="1" spans="1:33" ht="12" customHeight="1" x14ac:dyDescent="0.25">
      <c r="B1" s="83"/>
      <c r="C1" s="83"/>
      <c r="D1" s="83"/>
      <c r="E1" s="83"/>
      <c r="F1" s="83"/>
    </row>
    <row r="2" spans="1:33" ht="24.95" customHeight="1" x14ac:dyDescent="0.25">
      <c r="B2" s="18" t="s">
        <v>122</v>
      </c>
    </row>
    <row r="3" spans="1:33" s="13" customFormat="1" ht="24.95" customHeight="1" x14ac:dyDescent="0.25">
      <c r="A3" s="12"/>
      <c r="B3" s="1" t="s">
        <v>4</v>
      </c>
      <c r="C3" s="1" t="s">
        <v>5</v>
      </c>
      <c r="D3" s="54" t="s">
        <v>152</v>
      </c>
      <c r="E3" s="54" t="s">
        <v>153</v>
      </c>
      <c r="F3" s="54" t="s">
        <v>154</v>
      </c>
      <c r="G3" s="54" t="s">
        <v>155</v>
      </c>
      <c r="H3" s="54" t="s">
        <v>156</v>
      </c>
      <c r="I3" s="54" t="s">
        <v>157</v>
      </c>
      <c r="J3" s="54" t="s">
        <v>158</v>
      </c>
      <c r="K3" s="54" t="s">
        <v>159</v>
      </c>
      <c r="L3" s="54" t="s">
        <v>160</v>
      </c>
      <c r="M3" s="54" t="s">
        <v>161</v>
      </c>
      <c r="N3" s="54" t="s">
        <v>162</v>
      </c>
      <c r="O3" s="54" t="s">
        <v>163</v>
      </c>
      <c r="P3" s="84" t="s">
        <v>164</v>
      </c>
      <c r="Q3" s="2" t="s">
        <v>6</v>
      </c>
      <c r="R3" s="2" t="s">
        <v>7</v>
      </c>
      <c r="S3" s="1" t="s">
        <v>8</v>
      </c>
    </row>
    <row r="4" spans="1:33" ht="15" customHeight="1" x14ac:dyDescent="0.25">
      <c r="B4" s="3" t="s">
        <v>91</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82" t="s">
        <v>10</v>
      </c>
      <c r="U4" s="53"/>
      <c r="V4" s="53"/>
      <c r="W4" s="53"/>
      <c r="X4" s="53"/>
      <c r="Y4" s="53"/>
      <c r="Z4" s="53"/>
      <c r="AA4" s="53"/>
      <c r="AB4" s="53"/>
      <c r="AC4" s="53"/>
      <c r="AD4" s="53"/>
      <c r="AE4" s="53"/>
      <c r="AF4" s="53"/>
      <c r="AG4" s="53"/>
    </row>
    <row r="5" spans="1:33" ht="15" customHeight="1" x14ac:dyDescent="0.25">
      <c r="B5" s="59" t="str">
        <f>HYPERLINK("https://www.pbo.gov.au/elections/2025-general-election/2025-election-commitments-costings/Creating-%242-billion-Regional-Housing-Infrastructure-Fund", "ECR-2025-6385")</f>
        <v>ECR-2025-6385</v>
      </c>
      <c r="C5" s="59" t="s">
        <v>92</v>
      </c>
      <c r="D5" s="60">
        <v>-420</v>
      </c>
      <c r="E5" s="60">
        <v>-410</v>
      </c>
      <c r="F5" s="60">
        <v>-410</v>
      </c>
      <c r="G5" s="60">
        <v>-410</v>
      </c>
      <c r="H5" s="60">
        <v>-410</v>
      </c>
      <c r="I5" s="60">
        <v>0</v>
      </c>
      <c r="J5" s="60">
        <v>0</v>
      </c>
      <c r="K5" s="60">
        <v>0</v>
      </c>
      <c r="L5" s="60">
        <v>0</v>
      </c>
      <c r="M5" s="60">
        <v>0</v>
      </c>
      <c r="N5" s="60">
        <v>0</v>
      </c>
      <c r="O5" s="60">
        <v>-1650</v>
      </c>
      <c r="P5" s="60">
        <v>-2060</v>
      </c>
      <c r="Q5" s="61"/>
      <c r="R5" s="61"/>
      <c r="S5" s="59" t="s">
        <v>108</v>
      </c>
      <c r="U5" s="53"/>
      <c r="V5" s="53"/>
      <c r="W5" s="53"/>
      <c r="X5" s="53"/>
      <c r="Y5" s="53"/>
      <c r="Z5" s="53"/>
      <c r="AA5" s="53"/>
      <c r="AB5" s="53"/>
      <c r="AC5" s="53"/>
      <c r="AD5" s="53"/>
      <c r="AE5" s="53"/>
      <c r="AF5" s="53"/>
      <c r="AG5" s="53"/>
    </row>
    <row r="6" spans="1:33" ht="15" customHeight="1" x14ac:dyDescent="0.25">
      <c r="B6" s="62" t="s">
        <v>117</v>
      </c>
      <c r="C6" s="62"/>
      <c r="D6" s="63">
        <v>-420</v>
      </c>
      <c r="E6" s="63">
        <v>-410</v>
      </c>
      <c r="F6" s="63">
        <v>-410</v>
      </c>
      <c r="G6" s="63">
        <v>-410</v>
      </c>
      <c r="H6" s="63">
        <v>-410</v>
      </c>
      <c r="I6" s="63">
        <v>0</v>
      </c>
      <c r="J6" s="63">
        <v>0</v>
      </c>
      <c r="K6" s="63">
        <v>0</v>
      </c>
      <c r="L6" s="63">
        <v>0</v>
      </c>
      <c r="M6" s="63">
        <v>0</v>
      </c>
      <c r="N6" s="63">
        <v>0</v>
      </c>
      <c r="O6" s="63">
        <v>-1650</v>
      </c>
      <c r="P6" s="63">
        <v>-2060</v>
      </c>
      <c r="Q6" s="64" t="s">
        <v>9</v>
      </c>
      <c r="R6" s="64"/>
      <c r="S6" s="59" t="s">
        <v>10</v>
      </c>
      <c r="U6" s="53"/>
      <c r="V6" s="53"/>
      <c r="W6" s="53"/>
      <c r="X6" s="53"/>
      <c r="Y6" s="53"/>
      <c r="Z6" s="53"/>
      <c r="AA6" s="53"/>
      <c r="AB6" s="53"/>
      <c r="AC6" s="53"/>
      <c r="AD6" s="53"/>
      <c r="AE6" s="53"/>
      <c r="AF6" s="53"/>
      <c r="AG6" s="53"/>
    </row>
    <row r="7" spans="1:33" ht="15" customHeight="1" x14ac:dyDescent="0.25">
      <c r="B7" s="3" t="s">
        <v>93</v>
      </c>
      <c r="C7" s="3"/>
      <c r="D7" s="55" t="s">
        <v>10</v>
      </c>
      <c r="E7" s="55" t="s">
        <v>10</v>
      </c>
      <c r="F7" s="55" t="s">
        <v>10</v>
      </c>
      <c r="G7" s="55" t="s">
        <v>10</v>
      </c>
      <c r="H7" s="55" t="s">
        <v>10</v>
      </c>
      <c r="I7" s="55" t="s">
        <v>10</v>
      </c>
      <c r="J7" s="55" t="s">
        <v>10</v>
      </c>
      <c r="K7" s="55" t="s">
        <v>10</v>
      </c>
      <c r="L7" s="55" t="s">
        <v>10</v>
      </c>
      <c r="M7" s="55" t="s">
        <v>10</v>
      </c>
      <c r="N7" s="55" t="s">
        <v>10</v>
      </c>
      <c r="O7" s="55" t="s">
        <v>10</v>
      </c>
      <c r="P7" s="55" t="s">
        <v>10</v>
      </c>
      <c r="Q7" s="4"/>
      <c r="R7" s="4"/>
      <c r="S7" s="82" t="s">
        <v>10</v>
      </c>
      <c r="U7" s="53"/>
      <c r="V7" s="53"/>
      <c r="W7" s="53"/>
      <c r="X7" s="53"/>
      <c r="Y7" s="53"/>
      <c r="Z7" s="53"/>
      <c r="AA7" s="53"/>
      <c r="AB7" s="53"/>
      <c r="AC7" s="53"/>
      <c r="AD7" s="53"/>
      <c r="AE7" s="53"/>
      <c r="AF7" s="53"/>
      <c r="AG7" s="53"/>
    </row>
    <row r="8" spans="1:33" ht="15" customHeight="1" x14ac:dyDescent="0.25">
      <c r="B8" s="59" t="str">
        <f>HYPERLINK("https://www.pbo.gov.au/elections/2025-general-election/2025-election-commitments-costings/Establish-independent-Whistleblower-Protection-Authority", "ECR-2025-6800")</f>
        <v>ECR-2025-6800</v>
      </c>
      <c r="C8" s="59" t="s">
        <v>94</v>
      </c>
      <c r="D8" s="60">
        <v>-35.5</v>
      </c>
      <c r="E8" s="60">
        <v>-21</v>
      </c>
      <c r="F8" s="60">
        <v>-21.3</v>
      </c>
      <c r="G8" s="60">
        <v>-21.7</v>
      </c>
      <c r="H8" s="60">
        <v>-22</v>
      </c>
      <c r="I8" s="60">
        <v>-22.3</v>
      </c>
      <c r="J8" s="60">
        <v>-22.7</v>
      </c>
      <c r="K8" s="60">
        <v>-23</v>
      </c>
      <c r="L8" s="60">
        <v>-23.3</v>
      </c>
      <c r="M8" s="60">
        <v>-23.7</v>
      </c>
      <c r="N8" s="60">
        <v>-24.1</v>
      </c>
      <c r="O8" s="60">
        <v>-99.5</v>
      </c>
      <c r="P8" s="60">
        <v>-260.60000000000002</v>
      </c>
      <c r="Q8" s="61"/>
      <c r="R8" s="61"/>
      <c r="S8" s="59" t="s">
        <v>109</v>
      </c>
      <c r="U8" s="53"/>
      <c r="V8" s="53"/>
      <c r="W8" s="53"/>
      <c r="X8" s="53"/>
      <c r="Y8" s="53"/>
      <c r="Z8" s="53"/>
      <c r="AA8" s="53"/>
      <c r="AB8" s="53"/>
      <c r="AC8" s="53"/>
      <c r="AD8" s="53"/>
      <c r="AE8" s="53"/>
      <c r="AF8" s="53"/>
      <c r="AG8" s="53"/>
    </row>
    <row r="9" spans="1:33" ht="15" customHeight="1" x14ac:dyDescent="0.25">
      <c r="B9" s="59" t="str">
        <f>HYPERLINK("https://www.pbo.gov.au/elections/2025-general-election/2025-election-commitments-costings/Remove-exceptional-circumstances-test-required-nacc-public-hearings", "ECR-2025-6696")</f>
        <v>ECR-2025-6696</v>
      </c>
      <c r="C9" s="59" t="s">
        <v>95</v>
      </c>
      <c r="D9" s="60">
        <v>-0.1</v>
      </c>
      <c r="E9" s="60">
        <v>-0.1</v>
      </c>
      <c r="F9" s="60">
        <v>-0.1</v>
      </c>
      <c r="G9" s="60">
        <v>-0.1</v>
      </c>
      <c r="H9" s="60">
        <v>-0.1</v>
      </c>
      <c r="I9" s="60">
        <v>-0.1</v>
      </c>
      <c r="J9" s="60">
        <v>-0.1</v>
      </c>
      <c r="K9" s="60">
        <v>-0.1</v>
      </c>
      <c r="L9" s="60">
        <v>-0.1</v>
      </c>
      <c r="M9" s="60">
        <v>-0.1</v>
      </c>
      <c r="N9" s="60">
        <v>-0.1</v>
      </c>
      <c r="O9" s="60">
        <v>-0.4</v>
      </c>
      <c r="P9" s="60">
        <v>-1.1000000000000001</v>
      </c>
      <c r="Q9" s="61"/>
      <c r="R9" s="61"/>
      <c r="S9" s="59" t="s">
        <v>110</v>
      </c>
      <c r="U9" s="53"/>
      <c r="V9" s="53"/>
      <c r="W9" s="53"/>
      <c r="X9" s="53"/>
      <c r="Y9" s="53"/>
      <c r="Z9" s="53"/>
      <c r="AA9" s="53"/>
      <c r="AB9" s="53"/>
      <c r="AC9" s="53"/>
      <c r="AD9" s="53"/>
      <c r="AE9" s="53"/>
      <c r="AF9" s="53"/>
      <c r="AG9" s="53"/>
    </row>
    <row r="10" spans="1:33" ht="15" customHeight="1" x14ac:dyDescent="0.25">
      <c r="B10" s="62" t="s">
        <v>118</v>
      </c>
      <c r="C10" s="62"/>
      <c r="D10" s="63">
        <v>-35.6</v>
      </c>
      <c r="E10" s="63">
        <v>-21.1</v>
      </c>
      <c r="F10" s="63">
        <v>-21.4</v>
      </c>
      <c r="G10" s="63">
        <v>-21.8</v>
      </c>
      <c r="H10" s="63">
        <v>-22.1</v>
      </c>
      <c r="I10" s="63">
        <v>-22.4</v>
      </c>
      <c r="J10" s="63">
        <v>-22.8</v>
      </c>
      <c r="K10" s="63">
        <v>-23.1</v>
      </c>
      <c r="L10" s="63">
        <v>-23.4</v>
      </c>
      <c r="M10" s="63">
        <v>-23.8</v>
      </c>
      <c r="N10" s="63">
        <v>-24.2</v>
      </c>
      <c r="O10" s="63">
        <v>-99.9</v>
      </c>
      <c r="P10" s="63">
        <v>-261.7</v>
      </c>
      <c r="Q10" s="64" t="s">
        <v>9</v>
      </c>
      <c r="R10" s="64"/>
      <c r="S10" s="59" t="s">
        <v>10</v>
      </c>
      <c r="U10" s="53"/>
      <c r="V10" s="53"/>
      <c r="W10" s="53"/>
      <c r="X10" s="53"/>
      <c r="Y10" s="53"/>
      <c r="Z10" s="53"/>
      <c r="AA10" s="53"/>
      <c r="AB10" s="53"/>
      <c r="AC10" s="53"/>
      <c r="AD10" s="53"/>
      <c r="AE10" s="53"/>
      <c r="AF10" s="53"/>
      <c r="AG10" s="53"/>
    </row>
    <row r="11" spans="1:33" ht="15" customHeight="1" x14ac:dyDescent="0.25">
      <c r="B11" s="3" t="s">
        <v>84</v>
      </c>
      <c r="C11" s="3"/>
      <c r="D11" s="55" t="s">
        <v>10</v>
      </c>
      <c r="E11" s="55" t="s">
        <v>10</v>
      </c>
      <c r="F11" s="55" t="s">
        <v>10</v>
      </c>
      <c r="G11" s="55" t="s">
        <v>10</v>
      </c>
      <c r="H11" s="55" t="s">
        <v>10</v>
      </c>
      <c r="I11" s="55" t="s">
        <v>10</v>
      </c>
      <c r="J11" s="55" t="s">
        <v>10</v>
      </c>
      <c r="K11" s="55" t="s">
        <v>10</v>
      </c>
      <c r="L11" s="55" t="s">
        <v>10</v>
      </c>
      <c r="M11" s="55" t="s">
        <v>10</v>
      </c>
      <c r="N11" s="55" t="s">
        <v>10</v>
      </c>
      <c r="O11" s="55" t="s">
        <v>10</v>
      </c>
      <c r="P11" s="55" t="s">
        <v>10</v>
      </c>
      <c r="Q11" s="4"/>
      <c r="R11" s="4"/>
      <c r="S11" s="82" t="s">
        <v>10</v>
      </c>
      <c r="U11" s="53"/>
      <c r="V11" s="53"/>
      <c r="W11" s="53"/>
      <c r="X11" s="53"/>
      <c r="Y11" s="53"/>
      <c r="Z11" s="53"/>
      <c r="AA11" s="53"/>
      <c r="AB11" s="53"/>
      <c r="AC11" s="53"/>
      <c r="AD11" s="53"/>
      <c r="AE11" s="53"/>
      <c r="AF11" s="53"/>
      <c r="AG11" s="53"/>
    </row>
    <row r="12" spans="1:33" ht="15" customHeight="1" x14ac:dyDescent="0.25">
      <c r="B12" s="59" t="str">
        <f>HYPERLINK("https://www.pbo.gov.au/elections/2025-general-election/2025-election-commitments-costings/Legislating%20an%20economy-wide%20divestiture%20power%20and%20establishing%20a%20Supermarket%20Ombudsman", "ECR-2025-6714")</f>
        <v>ECR-2025-6714</v>
      </c>
      <c r="C12" s="59" t="s">
        <v>85</v>
      </c>
      <c r="D12" s="60">
        <v>-5.7</v>
      </c>
      <c r="E12" s="60">
        <v>-6.3</v>
      </c>
      <c r="F12" s="60">
        <v>-6.4</v>
      </c>
      <c r="G12" s="60">
        <v>-6.5</v>
      </c>
      <c r="H12" s="60">
        <v>-6.6</v>
      </c>
      <c r="I12" s="60">
        <v>-6.7</v>
      </c>
      <c r="J12" s="60">
        <v>-6.7</v>
      </c>
      <c r="K12" s="60">
        <v>-6.8</v>
      </c>
      <c r="L12" s="60">
        <v>-7</v>
      </c>
      <c r="M12" s="60">
        <v>-7</v>
      </c>
      <c r="N12" s="60">
        <v>-7.1</v>
      </c>
      <c r="O12" s="60">
        <v>-24.9</v>
      </c>
      <c r="P12" s="60">
        <v>-72.8</v>
      </c>
      <c r="Q12" s="64"/>
      <c r="R12" s="64"/>
      <c r="S12" s="59" t="s">
        <v>102</v>
      </c>
      <c r="U12" s="53"/>
      <c r="V12" s="53"/>
      <c r="W12" s="53"/>
      <c r="X12" s="53"/>
      <c r="Y12" s="53"/>
      <c r="Z12" s="53"/>
      <c r="AA12" s="53"/>
      <c r="AB12" s="53"/>
      <c r="AC12" s="53"/>
      <c r="AD12" s="53"/>
      <c r="AE12" s="53"/>
      <c r="AF12" s="53"/>
      <c r="AG12" s="53"/>
    </row>
    <row r="13" spans="1:33" ht="15" customHeight="1" x14ac:dyDescent="0.25">
      <c r="B13" s="59" t="str">
        <f>HYPERLINK("https://www.pbo.gov.au/elections/2025-general-election/2025-election-commitments-costings/Home-electrification", "ECR-2025-6088")</f>
        <v>ECR-2025-6088</v>
      </c>
      <c r="C13" s="59" t="s">
        <v>121</v>
      </c>
      <c r="D13" s="60">
        <v>30.8</v>
      </c>
      <c r="E13" s="60">
        <v>26.2</v>
      </c>
      <c r="F13" s="60">
        <v>-20.7</v>
      </c>
      <c r="G13" s="60">
        <v>-75.7</v>
      </c>
      <c r="H13" s="60">
        <v>-150.4</v>
      </c>
      <c r="I13" s="60">
        <v>-164.5</v>
      </c>
      <c r="J13" s="60">
        <v>-162.5</v>
      </c>
      <c r="K13" s="60">
        <v>-160.5</v>
      </c>
      <c r="L13" s="60">
        <v>-158.6</v>
      </c>
      <c r="M13" s="60">
        <v>-158.6</v>
      </c>
      <c r="N13" s="60">
        <v>-159.6</v>
      </c>
      <c r="O13" s="60">
        <v>-39.4</v>
      </c>
      <c r="P13" s="60">
        <v>-1154.0999999999999</v>
      </c>
      <c r="Q13" s="64"/>
      <c r="R13" s="64"/>
      <c r="S13" s="59" t="s">
        <v>103</v>
      </c>
      <c r="U13" s="53"/>
      <c r="V13" s="53"/>
      <c r="W13" s="53"/>
      <c r="X13" s="53"/>
      <c r="Y13" s="53"/>
      <c r="Z13" s="53"/>
      <c r="AA13" s="53"/>
      <c r="AB13" s="53"/>
      <c r="AC13" s="53"/>
      <c r="AD13" s="53"/>
      <c r="AE13" s="53"/>
      <c r="AF13" s="53"/>
      <c r="AG13" s="53"/>
    </row>
    <row r="14" spans="1:33" ht="15" customHeight="1" x14ac:dyDescent="0.25">
      <c r="B14" s="59" t="str">
        <f>HYPERLINK("https://www.pbo.gov.au/elections/2025-general-election/2025-election-commitments-costings/Creating%20a%20small%20business%20and%20primary%20producer%20energy%20incentive", "ECR-2025-6120")</f>
        <v>ECR-2025-6120</v>
      </c>
      <c r="C14" s="59" t="s">
        <v>120</v>
      </c>
      <c r="D14" s="60">
        <v>-4.4000000000000004</v>
      </c>
      <c r="E14" s="60">
        <v>-110.3</v>
      </c>
      <c r="F14" s="60">
        <v>-151.30000000000001</v>
      </c>
      <c r="G14" s="60">
        <v>-157.4</v>
      </c>
      <c r="H14" s="60">
        <v>-40.4</v>
      </c>
      <c r="I14" s="60">
        <v>0</v>
      </c>
      <c r="J14" s="60">
        <v>0</v>
      </c>
      <c r="K14" s="60">
        <v>0</v>
      </c>
      <c r="L14" s="60">
        <v>0</v>
      </c>
      <c r="M14" s="60">
        <v>0</v>
      </c>
      <c r="N14" s="60">
        <v>0</v>
      </c>
      <c r="O14" s="60">
        <v>-423.4</v>
      </c>
      <c r="P14" s="60">
        <v>-463.8</v>
      </c>
      <c r="Q14" s="64"/>
      <c r="R14" s="64"/>
      <c r="S14" s="59" t="s">
        <v>104</v>
      </c>
      <c r="U14" s="53"/>
      <c r="V14" s="53"/>
      <c r="W14" s="53"/>
      <c r="X14" s="53"/>
      <c r="Y14" s="53"/>
      <c r="Z14" s="53"/>
      <c r="AA14" s="53"/>
      <c r="AB14" s="53"/>
      <c r="AC14" s="53"/>
      <c r="AD14" s="53"/>
      <c r="AE14" s="53"/>
      <c r="AF14" s="53"/>
      <c r="AG14" s="53"/>
    </row>
    <row r="15" spans="1:33" ht="15" customHeight="1" x14ac:dyDescent="0.25">
      <c r="B15" s="62" t="s">
        <v>114</v>
      </c>
      <c r="C15" s="62"/>
      <c r="D15" s="63">
        <v>20.7</v>
      </c>
      <c r="E15" s="63">
        <v>-90.4</v>
      </c>
      <c r="F15" s="63">
        <v>-178.4</v>
      </c>
      <c r="G15" s="63">
        <v>-239.6</v>
      </c>
      <c r="H15" s="63">
        <v>-197.4</v>
      </c>
      <c r="I15" s="63">
        <v>-171.2</v>
      </c>
      <c r="J15" s="63">
        <v>-169.2</v>
      </c>
      <c r="K15" s="63">
        <v>-167.3</v>
      </c>
      <c r="L15" s="63">
        <v>-165.6</v>
      </c>
      <c r="M15" s="63">
        <v>-165.6</v>
      </c>
      <c r="N15" s="63">
        <v>-166.7</v>
      </c>
      <c r="O15" s="63">
        <v>-487.7</v>
      </c>
      <c r="P15" s="63">
        <v>-1690.7</v>
      </c>
      <c r="Q15" s="64" t="s">
        <v>9</v>
      </c>
      <c r="R15" s="64"/>
      <c r="S15" s="59" t="s">
        <v>10</v>
      </c>
      <c r="U15" s="53"/>
      <c r="V15" s="53"/>
      <c r="W15" s="53"/>
      <c r="X15" s="53"/>
      <c r="Y15" s="53"/>
      <c r="Z15" s="53"/>
      <c r="AA15" s="53"/>
      <c r="AB15" s="53"/>
      <c r="AC15" s="53"/>
      <c r="AD15" s="53"/>
      <c r="AE15" s="53"/>
      <c r="AF15" s="53"/>
      <c r="AG15" s="53"/>
    </row>
    <row r="16" spans="1:33" ht="15" customHeight="1" x14ac:dyDescent="0.25">
      <c r="B16" s="3" t="s">
        <v>81</v>
      </c>
      <c r="C16" s="3"/>
      <c r="D16" s="55">
        <v>0</v>
      </c>
      <c r="E16" s="55">
        <v>0</v>
      </c>
      <c r="F16" s="55">
        <v>0</v>
      </c>
      <c r="G16" s="55">
        <v>0</v>
      </c>
      <c r="H16" s="55">
        <v>0</v>
      </c>
      <c r="I16" s="55">
        <v>0</v>
      </c>
      <c r="J16" s="55">
        <v>0</v>
      </c>
      <c r="K16" s="55">
        <v>0</v>
      </c>
      <c r="L16" s="55">
        <v>0</v>
      </c>
      <c r="M16" s="55">
        <v>0</v>
      </c>
      <c r="N16" s="55">
        <v>0</v>
      </c>
      <c r="O16" s="55">
        <v>0</v>
      </c>
      <c r="P16" s="55">
        <v>0</v>
      </c>
      <c r="Q16" s="4"/>
      <c r="R16" s="4"/>
      <c r="S16" s="4"/>
    </row>
    <row r="17" spans="2:37" ht="15" customHeight="1" x14ac:dyDescent="0.25">
      <c r="B17" s="59" t="str">
        <f>HYPERLINK("https://www.pbo.gov.au/elections/2025-general-election/2025-election-commitments-costings/Triple-micro-grid-funding-%24150-million", "ECR-2025-6625")</f>
        <v>ECR-2025-6625</v>
      </c>
      <c r="C17" s="59" t="s">
        <v>82</v>
      </c>
      <c r="D17" s="60">
        <v>-51.3</v>
      </c>
      <c r="E17" s="60">
        <v>-51.3</v>
      </c>
      <c r="F17" s="60">
        <v>-51.3</v>
      </c>
      <c r="G17" s="60">
        <v>0</v>
      </c>
      <c r="H17" s="60">
        <v>0</v>
      </c>
      <c r="I17" s="60">
        <v>0</v>
      </c>
      <c r="J17" s="60">
        <v>0</v>
      </c>
      <c r="K17" s="60">
        <v>0</v>
      </c>
      <c r="L17" s="60">
        <v>0</v>
      </c>
      <c r="M17" s="60">
        <v>0</v>
      </c>
      <c r="N17" s="60">
        <v>0</v>
      </c>
      <c r="O17" s="60">
        <v>-153.9</v>
      </c>
      <c r="P17" s="60">
        <v>-153.9</v>
      </c>
      <c r="Q17" s="61"/>
      <c r="R17" s="61"/>
      <c r="S17" s="59" t="s">
        <v>100</v>
      </c>
      <c r="U17" s="53"/>
      <c r="V17" s="53"/>
      <c r="W17" s="53"/>
      <c r="X17" s="53"/>
      <c r="Y17" s="53"/>
      <c r="Z17" s="53"/>
      <c r="AA17" s="53"/>
      <c r="AB17" s="53"/>
      <c r="AC17" s="53"/>
      <c r="AD17" s="53"/>
      <c r="AE17" s="53"/>
      <c r="AF17" s="53"/>
      <c r="AG17" s="53"/>
      <c r="AH17" s="80"/>
      <c r="AI17" s="80"/>
      <c r="AJ17" s="80"/>
      <c r="AK17" s="80"/>
    </row>
    <row r="18" spans="2:37" ht="15" customHeight="1" x14ac:dyDescent="0.25">
      <c r="B18" s="59" t="str">
        <f>HYPERLINK("https://www.pbo.gov.au/elections/2025-general-election/2025-election-commitments-costings/extend-renewable-heat-industrial-decarbonisation-program", "ECR-2025-6106")</f>
        <v>ECR-2025-6106</v>
      </c>
      <c r="C18" s="59" t="s">
        <v>83</v>
      </c>
      <c r="D18" s="60">
        <v>-0.8</v>
      </c>
      <c r="E18" s="60">
        <v>-0.6</v>
      </c>
      <c r="F18" s="60">
        <v>-0.6</v>
      </c>
      <c r="G18" s="60">
        <v>0</v>
      </c>
      <c r="H18" s="60">
        <v>0</v>
      </c>
      <c r="I18" s="60">
        <v>0</v>
      </c>
      <c r="J18" s="60">
        <v>0</v>
      </c>
      <c r="K18" s="60">
        <v>0</v>
      </c>
      <c r="L18" s="60">
        <v>0</v>
      </c>
      <c r="M18" s="60">
        <v>0</v>
      </c>
      <c r="N18" s="60">
        <v>0</v>
      </c>
      <c r="O18" s="60">
        <v>-2</v>
      </c>
      <c r="P18" s="60">
        <v>-2</v>
      </c>
      <c r="Q18" s="61"/>
      <c r="R18" s="61"/>
      <c r="S18" s="59" t="s">
        <v>101</v>
      </c>
      <c r="U18" s="53"/>
      <c r="V18" s="53"/>
      <c r="W18" s="53"/>
      <c r="X18" s="53"/>
      <c r="Y18" s="53"/>
      <c r="Z18" s="53"/>
      <c r="AA18" s="53"/>
      <c r="AB18" s="53"/>
      <c r="AC18" s="53"/>
      <c r="AD18" s="53"/>
      <c r="AE18" s="53"/>
      <c r="AF18" s="53"/>
      <c r="AG18" s="53"/>
    </row>
    <row r="19" spans="2:37" ht="15" customHeight="1" x14ac:dyDescent="0.25">
      <c r="B19" s="62" t="s">
        <v>113</v>
      </c>
      <c r="C19" s="62"/>
      <c r="D19" s="63">
        <v>-52.1</v>
      </c>
      <c r="E19" s="63">
        <v>-51.9</v>
      </c>
      <c r="F19" s="63">
        <v>-51.9</v>
      </c>
      <c r="G19" s="63">
        <v>0</v>
      </c>
      <c r="H19" s="63">
        <v>0</v>
      </c>
      <c r="I19" s="63">
        <v>0</v>
      </c>
      <c r="J19" s="63">
        <v>0</v>
      </c>
      <c r="K19" s="63">
        <v>0</v>
      </c>
      <c r="L19" s="63">
        <v>0</v>
      </c>
      <c r="M19" s="63">
        <v>0</v>
      </c>
      <c r="N19" s="63">
        <v>0</v>
      </c>
      <c r="O19" s="63">
        <v>-155.9</v>
      </c>
      <c r="P19" s="63">
        <v>-155.9</v>
      </c>
      <c r="Q19" s="64" t="s">
        <v>9</v>
      </c>
      <c r="R19" s="64"/>
      <c r="S19" s="59" t="s">
        <v>10</v>
      </c>
      <c r="U19" s="53"/>
      <c r="V19" s="53"/>
      <c r="W19" s="53"/>
      <c r="X19" s="53"/>
      <c r="Y19" s="53"/>
      <c r="Z19" s="53"/>
      <c r="AA19" s="53"/>
      <c r="AB19" s="53"/>
      <c r="AC19" s="53"/>
      <c r="AD19" s="53"/>
      <c r="AE19" s="53"/>
      <c r="AF19" s="53"/>
      <c r="AG19" s="53"/>
    </row>
    <row r="20" spans="2:37" ht="15" customHeight="1" x14ac:dyDescent="0.25">
      <c r="B20" s="3" t="s">
        <v>11</v>
      </c>
      <c r="C20" s="3"/>
      <c r="D20" s="55" t="s">
        <v>10</v>
      </c>
      <c r="E20" s="55" t="s">
        <v>10</v>
      </c>
      <c r="F20" s="55" t="s">
        <v>10</v>
      </c>
      <c r="G20" s="55" t="s">
        <v>10</v>
      </c>
      <c r="H20" s="55" t="s">
        <v>10</v>
      </c>
      <c r="I20" s="55" t="s">
        <v>10</v>
      </c>
      <c r="J20" s="55" t="s">
        <v>10</v>
      </c>
      <c r="K20" s="55" t="s">
        <v>10</v>
      </c>
      <c r="L20" s="55" t="s">
        <v>10</v>
      </c>
      <c r="M20" s="55" t="s">
        <v>10</v>
      </c>
      <c r="N20" s="55" t="s">
        <v>10</v>
      </c>
      <c r="O20" s="55" t="s">
        <v>10</v>
      </c>
      <c r="P20" s="55" t="s">
        <v>10</v>
      </c>
      <c r="Q20" s="4"/>
      <c r="R20" s="4"/>
      <c r="S20" s="82" t="s">
        <v>10</v>
      </c>
      <c r="U20" s="53"/>
      <c r="V20" s="53"/>
      <c r="W20" s="53"/>
      <c r="X20" s="53"/>
      <c r="Y20" s="53"/>
      <c r="Z20" s="53"/>
      <c r="AA20" s="53"/>
      <c r="AB20" s="53"/>
      <c r="AC20" s="53"/>
      <c r="AD20" s="53"/>
      <c r="AE20" s="53"/>
      <c r="AF20" s="53"/>
      <c r="AG20" s="53"/>
    </row>
    <row r="21" spans="2:37" ht="15" customHeight="1" x14ac:dyDescent="0.25">
      <c r="B21" s="59" t="str">
        <f>HYPERLINK("https://www.pbo.gov.au/elections/2025-general-election/2025-election-commitments-costings/Establishing-%242-billion-Building-Rural-Hospitals-Fund", "ECR-2025-6349")</f>
        <v>ECR-2025-6349</v>
      </c>
      <c r="C21" s="59" t="s">
        <v>88</v>
      </c>
      <c r="D21" s="60">
        <v>-525</v>
      </c>
      <c r="E21" s="60">
        <v>-512.5</v>
      </c>
      <c r="F21" s="60">
        <v>-512.5</v>
      </c>
      <c r="G21" s="60">
        <v>-512.5</v>
      </c>
      <c r="H21" s="60">
        <v>0</v>
      </c>
      <c r="I21" s="60">
        <v>0</v>
      </c>
      <c r="J21" s="60">
        <v>0</v>
      </c>
      <c r="K21" s="60">
        <v>0</v>
      </c>
      <c r="L21" s="60">
        <v>0</v>
      </c>
      <c r="M21" s="60">
        <v>0</v>
      </c>
      <c r="N21" s="60">
        <v>0</v>
      </c>
      <c r="O21" s="60">
        <v>-2062.5</v>
      </c>
      <c r="P21" s="60">
        <v>-2062.5</v>
      </c>
      <c r="Q21" s="61"/>
      <c r="R21" s="61"/>
      <c r="S21" s="59" t="s">
        <v>106</v>
      </c>
      <c r="U21" s="53"/>
      <c r="V21" s="53"/>
      <c r="W21" s="53"/>
      <c r="X21" s="53"/>
      <c r="Y21" s="53"/>
      <c r="Z21" s="53"/>
      <c r="AA21" s="53"/>
      <c r="AB21" s="53"/>
      <c r="AC21" s="53"/>
      <c r="AD21" s="53"/>
      <c r="AE21" s="53"/>
      <c r="AF21" s="53"/>
      <c r="AG21" s="53"/>
    </row>
    <row r="22" spans="2:37" ht="15" customHeight="1" x14ac:dyDescent="0.25">
      <c r="B22" s="59" t="str">
        <f>HYPERLINK("https://www.pbo.gov.au/elections/2025-general-election/2025-election-commitments-costings/secure-33-million-rural-universities-train-more-healthcare-workers-plus-75-additional-commonwealth-supported-places", "ECR-2025-6257")</f>
        <v>ECR-2025-6257</v>
      </c>
      <c r="C22" s="59" t="s">
        <v>130</v>
      </c>
      <c r="D22" s="60">
        <v>-12.1</v>
      </c>
      <c r="E22" s="60">
        <v>-14.4</v>
      </c>
      <c r="F22" s="60">
        <v>-16.8</v>
      </c>
      <c r="G22" s="60">
        <v>-8</v>
      </c>
      <c r="H22" s="60">
        <v>-9.6999999999999993</v>
      </c>
      <c r="I22" s="60">
        <v>-11.5</v>
      </c>
      <c r="J22" s="60">
        <v>-13.6</v>
      </c>
      <c r="K22" s="60">
        <v>-15.1</v>
      </c>
      <c r="L22" s="60">
        <v>-16.100000000000001</v>
      </c>
      <c r="M22" s="60">
        <v>-17.2</v>
      </c>
      <c r="N22" s="60">
        <v>-18.399999999999999</v>
      </c>
      <c r="O22" s="60">
        <v>-51.3</v>
      </c>
      <c r="P22" s="60">
        <v>-152.9</v>
      </c>
      <c r="Q22" s="61"/>
      <c r="R22" s="61"/>
      <c r="S22" s="59" t="s">
        <v>107</v>
      </c>
      <c r="U22" s="53"/>
      <c r="V22" s="53"/>
      <c r="W22" s="53"/>
      <c r="X22" s="53"/>
      <c r="Y22" s="53"/>
      <c r="Z22" s="53"/>
      <c r="AA22" s="53"/>
      <c r="AB22" s="53"/>
      <c r="AC22" s="53"/>
      <c r="AD22" s="53"/>
      <c r="AE22" s="53"/>
      <c r="AF22" s="53"/>
      <c r="AG22" s="53"/>
    </row>
    <row r="23" spans="2:37" ht="15" customHeight="1" x14ac:dyDescent="0.25">
      <c r="B23" s="59" t="str">
        <f>HYPERLINK("https://www.pbo.gov.au/elections/2025-general-election/2025-election-commitments-costings/Secure-prac-payments-allied-health-students-including-psychologists-and-medical-students", "ECR-2025-6373")</f>
        <v>ECR-2025-6373</v>
      </c>
      <c r="C23" s="59" t="s">
        <v>90</v>
      </c>
      <c r="D23" s="60">
        <v>-53.6</v>
      </c>
      <c r="E23" s="60">
        <v>-66.599999999999994</v>
      </c>
      <c r="F23" s="60">
        <v>-81.599999999999994</v>
      </c>
      <c r="G23" s="60">
        <v>-88.6</v>
      </c>
      <c r="H23" s="60">
        <v>-95.6</v>
      </c>
      <c r="I23" s="60">
        <v>-104.7</v>
      </c>
      <c r="J23" s="60">
        <v>-113.7</v>
      </c>
      <c r="K23" s="60">
        <v>-123.7</v>
      </c>
      <c r="L23" s="60">
        <v>-134.80000000000001</v>
      </c>
      <c r="M23" s="60">
        <v>-145.9</v>
      </c>
      <c r="N23" s="60">
        <v>-158.9</v>
      </c>
      <c r="O23" s="60">
        <v>-290.39999999999998</v>
      </c>
      <c r="P23" s="60">
        <v>-1167.7</v>
      </c>
      <c r="Q23" s="61"/>
      <c r="R23" s="61"/>
      <c r="S23" s="59" t="s">
        <v>107</v>
      </c>
      <c r="U23" s="53"/>
      <c r="V23" s="53"/>
      <c r="W23" s="53"/>
      <c r="X23" s="53"/>
      <c r="Y23" s="53"/>
      <c r="Z23" s="53"/>
      <c r="AA23" s="53"/>
      <c r="AB23" s="53"/>
      <c r="AC23" s="53"/>
      <c r="AD23" s="53"/>
      <c r="AE23" s="53"/>
      <c r="AF23" s="53"/>
      <c r="AG23" s="53"/>
    </row>
    <row r="24" spans="2:37" ht="15" customHeight="1" x14ac:dyDescent="0.25">
      <c r="B24" s="62" t="s">
        <v>116</v>
      </c>
      <c r="C24" s="62"/>
      <c r="D24" s="63">
        <v>-590.70000000000005</v>
      </c>
      <c r="E24" s="63">
        <v>-593.5</v>
      </c>
      <c r="F24" s="63">
        <v>-610.9</v>
      </c>
      <c r="G24" s="63">
        <v>-609.1</v>
      </c>
      <c r="H24" s="63">
        <v>-105.3</v>
      </c>
      <c r="I24" s="63">
        <v>-116.2</v>
      </c>
      <c r="J24" s="63">
        <v>-127.3</v>
      </c>
      <c r="K24" s="63">
        <v>-138.80000000000001</v>
      </c>
      <c r="L24" s="63">
        <v>-150.9</v>
      </c>
      <c r="M24" s="63">
        <v>-163.1</v>
      </c>
      <c r="N24" s="63">
        <v>-177.3</v>
      </c>
      <c r="O24" s="63">
        <v>-2404.1999999999998</v>
      </c>
      <c r="P24" s="63">
        <v>-3383.1</v>
      </c>
      <c r="Q24" s="64" t="s">
        <v>9</v>
      </c>
      <c r="R24" s="64"/>
      <c r="S24" s="59" t="s">
        <v>10</v>
      </c>
      <c r="U24" s="53"/>
      <c r="V24" s="53"/>
      <c r="W24" s="53"/>
      <c r="X24" s="53"/>
      <c r="Y24" s="53"/>
      <c r="Z24" s="53"/>
      <c r="AA24" s="53"/>
      <c r="AB24" s="53"/>
      <c r="AC24" s="53"/>
      <c r="AD24" s="53"/>
      <c r="AE24" s="53"/>
      <c r="AF24" s="53"/>
      <c r="AG24" s="53"/>
    </row>
    <row r="25" spans="2:37" ht="15" customHeight="1" x14ac:dyDescent="0.25">
      <c r="B25" s="3" t="s">
        <v>96</v>
      </c>
      <c r="C25" s="3"/>
      <c r="D25" s="55" t="s">
        <v>10</v>
      </c>
      <c r="E25" s="55" t="s">
        <v>10</v>
      </c>
      <c r="F25" s="55" t="s">
        <v>10</v>
      </c>
      <c r="G25" s="55" t="s">
        <v>10</v>
      </c>
      <c r="H25" s="55" t="s">
        <v>10</v>
      </c>
      <c r="I25" s="55" t="s">
        <v>10</v>
      </c>
      <c r="J25" s="55" t="s">
        <v>10</v>
      </c>
      <c r="K25" s="55" t="s">
        <v>10</v>
      </c>
      <c r="L25" s="55" t="s">
        <v>10</v>
      </c>
      <c r="M25" s="55" t="s">
        <v>10</v>
      </c>
      <c r="N25" s="55" t="s">
        <v>10</v>
      </c>
      <c r="O25" s="55" t="s">
        <v>10</v>
      </c>
      <c r="P25" s="55" t="s">
        <v>10</v>
      </c>
      <c r="Q25" s="4"/>
      <c r="R25" s="4"/>
      <c r="S25" s="82" t="s">
        <v>10</v>
      </c>
      <c r="U25" s="53"/>
      <c r="V25" s="53"/>
      <c r="W25" s="53"/>
      <c r="X25" s="53"/>
      <c r="Y25" s="53"/>
      <c r="Z25" s="53"/>
      <c r="AA25" s="53"/>
      <c r="AB25" s="53"/>
      <c r="AC25" s="53"/>
      <c r="AD25" s="53"/>
      <c r="AE25" s="53"/>
      <c r="AF25" s="53"/>
      <c r="AG25" s="53"/>
    </row>
    <row r="26" spans="2:37" ht="15" customHeight="1" x14ac:dyDescent="0.25">
      <c r="B26" s="59" t="str">
        <f>HYPERLINK("https://www.pbo.gov.au/elections/2025-general-election/2025-election-commitments-costings/Establishing-ongoing-Regional-Telecommunications-Infrastructure-Fund-grant-program", "ECR-2025-6649")</f>
        <v>ECR-2025-6649</v>
      </c>
      <c r="C26" s="59" t="s">
        <v>97</v>
      </c>
      <c r="D26" s="60">
        <v>-52.5</v>
      </c>
      <c r="E26" s="60">
        <v>-52.6</v>
      </c>
      <c r="F26" s="60">
        <v>-53.9</v>
      </c>
      <c r="G26" s="60">
        <v>-55.2</v>
      </c>
      <c r="H26" s="60">
        <v>-56.6</v>
      </c>
      <c r="I26" s="60">
        <v>-58</v>
      </c>
      <c r="J26" s="60">
        <v>-59.5</v>
      </c>
      <c r="K26" s="60">
        <v>-61</v>
      </c>
      <c r="L26" s="60">
        <v>-62.4</v>
      </c>
      <c r="M26" s="60">
        <v>-64.099999999999994</v>
      </c>
      <c r="N26" s="60">
        <v>-65.599999999999994</v>
      </c>
      <c r="O26" s="60">
        <v>-214.2</v>
      </c>
      <c r="P26" s="60">
        <v>-641.4</v>
      </c>
      <c r="Q26" s="61"/>
      <c r="R26" s="61"/>
      <c r="S26" s="59" t="s">
        <v>111</v>
      </c>
      <c r="U26" s="53"/>
      <c r="V26" s="53"/>
      <c r="W26" s="53"/>
      <c r="X26" s="53"/>
      <c r="Y26" s="53"/>
      <c r="Z26" s="53"/>
      <c r="AA26" s="53"/>
      <c r="AB26" s="53"/>
      <c r="AC26" s="53"/>
      <c r="AD26" s="53"/>
      <c r="AE26" s="53"/>
      <c r="AF26" s="53"/>
      <c r="AG26" s="53"/>
    </row>
    <row r="27" spans="2:37" ht="15" customHeight="1" x14ac:dyDescent="0.25">
      <c r="B27" s="59" t="str">
        <f>HYPERLINK("https://www.pbo.gov.au/elections/2025-general-election/2025-election-commitments-costings/Require%20a%20minimum%20of%2024%20hours%20backup%20power%20for%20critical%20phone%20towers%20in%20bushfire-prone%20areas", "ECR-2025-6022")</f>
        <v>ECR-2025-6022</v>
      </c>
      <c r="C27" s="59" t="s">
        <v>98</v>
      </c>
      <c r="D27" s="60">
        <v>-2</v>
      </c>
      <c r="E27" s="60">
        <v>-1.1000000000000001</v>
      </c>
      <c r="F27" s="60">
        <v>-1.1000000000000001</v>
      </c>
      <c r="G27" s="60">
        <v>0</v>
      </c>
      <c r="H27" s="60">
        <v>0</v>
      </c>
      <c r="I27" s="60">
        <v>0</v>
      </c>
      <c r="J27" s="60">
        <v>0</v>
      </c>
      <c r="K27" s="60">
        <v>0</v>
      </c>
      <c r="L27" s="60">
        <v>0</v>
      </c>
      <c r="M27" s="60">
        <v>0</v>
      </c>
      <c r="N27" s="60">
        <v>0</v>
      </c>
      <c r="O27" s="60">
        <v>-4.2</v>
      </c>
      <c r="P27" s="60">
        <v>-4.2</v>
      </c>
      <c r="Q27" s="61"/>
      <c r="R27" s="61"/>
      <c r="S27" s="59" t="s">
        <v>111</v>
      </c>
      <c r="U27" s="53"/>
      <c r="V27" s="53"/>
      <c r="W27" s="53"/>
      <c r="X27" s="53"/>
      <c r="Y27" s="53"/>
      <c r="Z27" s="53"/>
      <c r="AA27" s="53"/>
      <c r="AB27" s="53"/>
      <c r="AC27" s="53"/>
      <c r="AD27" s="53"/>
      <c r="AE27" s="53"/>
      <c r="AF27" s="53"/>
      <c r="AG27" s="53"/>
    </row>
    <row r="28" spans="2:37" ht="15" customHeight="1" x14ac:dyDescent="0.25">
      <c r="B28" s="59" t="str">
        <f>HYPERLINK("https://www.pbo.gov.au/elections/2025-general-election/2025-election-commitments-costings/Providing-%24500-million-year-Local-Roads-and-Community-Infrastructure-Program", "ECR-2025-6034")</f>
        <v>ECR-2025-6034</v>
      </c>
      <c r="C28" s="59" t="s">
        <v>99</v>
      </c>
      <c r="D28" s="60">
        <v>-525</v>
      </c>
      <c r="E28" s="60">
        <v>-512.5</v>
      </c>
      <c r="F28" s="60">
        <v>-512.5</v>
      </c>
      <c r="G28" s="60">
        <v>-512.5</v>
      </c>
      <c r="H28" s="60">
        <v>0</v>
      </c>
      <c r="I28" s="60">
        <v>0</v>
      </c>
      <c r="J28" s="60">
        <v>0</v>
      </c>
      <c r="K28" s="60">
        <v>0</v>
      </c>
      <c r="L28" s="60">
        <v>0</v>
      </c>
      <c r="M28" s="60">
        <v>0</v>
      </c>
      <c r="N28" s="60">
        <v>0</v>
      </c>
      <c r="O28" s="60">
        <v>-2062.5</v>
      </c>
      <c r="P28" s="60">
        <v>-2062.5</v>
      </c>
      <c r="Q28" s="61"/>
      <c r="R28" s="61"/>
      <c r="S28" s="59" t="s">
        <v>112</v>
      </c>
      <c r="U28" s="53"/>
      <c r="V28" s="53"/>
      <c r="W28" s="53"/>
      <c r="X28" s="53"/>
      <c r="Y28" s="53"/>
      <c r="Z28" s="53"/>
      <c r="AA28" s="53"/>
      <c r="AB28" s="53"/>
      <c r="AC28" s="53"/>
      <c r="AD28" s="53"/>
      <c r="AE28" s="53"/>
      <c r="AF28" s="53"/>
      <c r="AG28" s="53"/>
    </row>
    <row r="29" spans="2:37" ht="15" customHeight="1" x14ac:dyDescent="0.25">
      <c r="B29" s="62" t="s">
        <v>119</v>
      </c>
      <c r="C29" s="62"/>
      <c r="D29" s="63">
        <v>-579.5</v>
      </c>
      <c r="E29" s="63">
        <v>-566.20000000000005</v>
      </c>
      <c r="F29" s="63">
        <v>-567.5</v>
      </c>
      <c r="G29" s="63">
        <v>-567.70000000000005</v>
      </c>
      <c r="H29" s="63">
        <v>-56.6</v>
      </c>
      <c r="I29" s="63">
        <v>-58</v>
      </c>
      <c r="J29" s="63">
        <v>-59.5</v>
      </c>
      <c r="K29" s="63">
        <v>-61</v>
      </c>
      <c r="L29" s="63">
        <v>-62.4</v>
      </c>
      <c r="M29" s="63">
        <v>-64.099999999999994</v>
      </c>
      <c r="N29" s="63">
        <v>-65.599999999999994</v>
      </c>
      <c r="O29" s="63">
        <v>-2280.9</v>
      </c>
      <c r="P29" s="63">
        <v>-2708.1</v>
      </c>
      <c r="Q29" s="64" t="s">
        <v>9</v>
      </c>
      <c r="R29" s="64"/>
      <c r="S29" s="64" t="s">
        <v>10</v>
      </c>
      <c r="U29" s="53"/>
      <c r="V29" s="53"/>
      <c r="W29" s="53"/>
      <c r="X29" s="53"/>
      <c r="Y29" s="53"/>
      <c r="Z29" s="53"/>
      <c r="AA29" s="53"/>
      <c r="AB29" s="53"/>
      <c r="AC29" s="53"/>
      <c r="AD29" s="53"/>
      <c r="AE29" s="53"/>
      <c r="AF29" s="53"/>
      <c r="AG29" s="53"/>
    </row>
    <row r="30" spans="2:37" ht="15" customHeight="1" x14ac:dyDescent="0.25">
      <c r="B30" s="3" t="s">
        <v>86</v>
      </c>
      <c r="C30" s="3"/>
      <c r="D30" s="55" t="s">
        <v>10</v>
      </c>
      <c r="E30" s="55" t="s">
        <v>10</v>
      </c>
      <c r="F30" s="55" t="s">
        <v>10</v>
      </c>
      <c r="G30" s="55" t="s">
        <v>10</v>
      </c>
      <c r="H30" s="55" t="s">
        <v>10</v>
      </c>
      <c r="I30" s="55" t="s">
        <v>10</v>
      </c>
      <c r="J30" s="55" t="s">
        <v>10</v>
      </c>
      <c r="K30" s="55" t="s">
        <v>10</v>
      </c>
      <c r="L30" s="55" t="s">
        <v>10</v>
      </c>
      <c r="M30" s="55" t="s">
        <v>10</v>
      </c>
      <c r="N30" s="55" t="s">
        <v>10</v>
      </c>
      <c r="O30" s="55" t="s">
        <v>10</v>
      </c>
      <c r="P30" s="55" t="s">
        <v>10</v>
      </c>
      <c r="Q30" s="4"/>
      <c r="R30" s="4"/>
      <c r="S30" s="82" t="s">
        <v>10</v>
      </c>
      <c r="U30" s="53"/>
      <c r="V30" s="53"/>
      <c r="W30" s="53"/>
      <c r="X30" s="53"/>
      <c r="Y30" s="53"/>
      <c r="Z30" s="53"/>
      <c r="AA30" s="53"/>
      <c r="AB30" s="53"/>
      <c r="AC30" s="53"/>
      <c r="AD30" s="53"/>
      <c r="AE30" s="53"/>
      <c r="AF30" s="53"/>
      <c r="AG30" s="53"/>
    </row>
    <row r="31" spans="2:37" ht="15" customHeight="1" x14ac:dyDescent="0.25">
      <c r="B31" s="59" t="str">
        <f>HYPERLINK("https://www.pbo.gov.au/elections/2025-general-election/2025-election-commitments-costings/establish-ongoing-non-competitive-grant-program-ecec-providers-and-increase-capital-grants-childcare-centres-1-billion", "ECR-2025-6681")</f>
        <v>ECR-2025-6681</v>
      </c>
      <c r="C31" s="59" t="s">
        <v>87</v>
      </c>
      <c r="D31" s="60">
        <v>-135.19999999999999</v>
      </c>
      <c r="E31" s="60">
        <v>-132.9</v>
      </c>
      <c r="F31" s="60">
        <v>-102.5</v>
      </c>
      <c r="G31" s="60">
        <v>-102.5</v>
      </c>
      <c r="H31" s="60">
        <v>-102.5</v>
      </c>
      <c r="I31" s="60">
        <v>0</v>
      </c>
      <c r="J31" s="60">
        <v>0</v>
      </c>
      <c r="K31" s="60">
        <v>0</v>
      </c>
      <c r="L31" s="60">
        <v>0</v>
      </c>
      <c r="M31" s="60">
        <v>0</v>
      </c>
      <c r="N31" s="60">
        <v>0</v>
      </c>
      <c r="O31" s="60">
        <v>-473.1</v>
      </c>
      <c r="P31" s="60">
        <v>-575.6</v>
      </c>
      <c r="Q31" s="61"/>
      <c r="R31" s="61"/>
      <c r="S31" s="59" t="s">
        <v>105</v>
      </c>
      <c r="U31" s="53"/>
      <c r="V31" s="53"/>
      <c r="W31" s="53"/>
      <c r="X31" s="53"/>
      <c r="Y31" s="53"/>
      <c r="Z31" s="53"/>
      <c r="AA31" s="53"/>
      <c r="AB31" s="53"/>
      <c r="AC31" s="53"/>
      <c r="AD31" s="53"/>
      <c r="AE31" s="53"/>
      <c r="AF31" s="53"/>
      <c r="AG31" s="53"/>
    </row>
    <row r="32" spans="2:37" ht="15" customHeight="1" x14ac:dyDescent="0.25">
      <c r="B32" s="62" t="s">
        <v>115</v>
      </c>
      <c r="C32" s="62"/>
      <c r="D32" s="63">
        <v>-135.19999999999999</v>
      </c>
      <c r="E32" s="63">
        <v>-132.9</v>
      </c>
      <c r="F32" s="63">
        <v>-102.5</v>
      </c>
      <c r="G32" s="63">
        <v>-102.5</v>
      </c>
      <c r="H32" s="63">
        <v>-102.5</v>
      </c>
      <c r="I32" s="63">
        <v>0</v>
      </c>
      <c r="J32" s="63">
        <v>0</v>
      </c>
      <c r="K32" s="63">
        <v>0</v>
      </c>
      <c r="L32" s="63">
        <v>0</v>
      </c>
      <c r="M32" s="63">
        <v>0</v>
      </c>
      <c r="N32" s="63">
        <v>0</v>
      </c>
      <c r="O32" s="63">
        <v>-473.1</v>
      </c>
      <c r="P32" s="63">
        <v>-575.6</v>
      </c>
      <c r="Q32" s="64" t="s">
        <v>9</v>
      </c>
      <c r="R32" s="64"/>
      <c r="S32" s="59" t="s">
        <v>10</v>
      </c>
      <c r="U32" s="53"/>
      <c r="V32" s="53"/>
      <c r="W32" s="53"/>
      <c r="X32" s="53"/>
      <c r="Y32" s="53"/>
      <c r="Z32" s="53"/>
      <c r="AA32" s="53"/>
      <c r="AB32" s="53"/>
      <c r="AC32" s="53"/>
      <c r="AD32" s="53"/>
      <c r="AE32" s="53"/>
      <c r="AF32" s="53"/>
      <c r="AG32" s="53"/>
    </row>
    <row r="33" spans="2:33" ht="15" customHeight="1" x14ac:dyDescent="0.25">
      <c r="B33" s="3" t="s">
        <v>12</v>
      </c>
      <c r="C33" s="3"/>
      <c r="D33" s="55">
        <v>-30.7</v>
      </c>
      <c r="E33" s="55">
        <v>-101.8</v>
      </c>
      <c r="F33" s="55">
        <v>-190.3</v>
      </c>
      <c r="G33" s="55">
        <v>-282.2</v>
      </c>
      <c r="H33" s="55">
        <v>-359.5</v>
      </c>
      <c r="I33" s="55">
        <v>-405</v>
      </c>
      <c r="J33" s="55">
        <v>-434.9</v>
      </c>
      <c r="K33" s="55">
        <v>-464.3</v>
      </c>
      <c r="L33" s="55">
        <v>-494.9</v>
      </c>
      <c r="M33" s="55">
        <v>-527.1</v>
      </c>
      <c r="N33" s="55">
        <v>-563.70000000000005</v>
      </c>
      <c r="O33" s="55">
        <v>-605</v>
      </c>
      <c r="P33" s="55">
        <v>-3854.4</v>
      </c>
      <c r="Q33" s="5" t="s">
        <v>13</v>
      </c>
      <c r="R33" s="4"/>
      <c r="S33" s="4"/>
      <c r="U33" s="53"/>
      <c r="V33" s="53"/>
      <c r="W33" s="53"/>
      <c r="X33" s="53"/>
      <c r="Y33" s="53"/>
      <c r="Z33" s="53"/>
      <c r="AA33" s="53"/>
      <c r="AB33" s="53"/>
      <c r="AC33" s="53"/>
      <c r="AD33" s="53"/>
      <c r="AE33" s="53"/>
      <c r="AF33" s="53"/>
      <c r="AG33" s="53"/>
    </row>
    <row r="34" spans="2:33" ht="15" customHeight="1" x14ac:dyDescent="0.25">
      <c r="B34" s="6" t="s">
        <v>148</v>
      </c>
      <c r="C34" s="6"/>
      <c r="D34" s="56">
        <v>-1823.1</v>
      </c>
      <c r="E34" s="56">
        <v>-1967.8</v>
      </c>
      <c r="F34" s="56">
        <v>-2132.9</v>
      </c>
      <c r="G34" s="56">
        <v>-2232.9</v>
      </c>
      <c r="H34" s="56">
        <v>-1253.4000000000001</v>
      </c>
      <c r="I34" s="56">
        <v>-772.8</v>
      </c>
      <c r="J34" s="56">
        <v>-813.7</v>
      </c>
      <c r="K34" s="56">
        <v>-854.5</v>
      </c>
      <c r="L34" s="56">
        <v>-897.2</v>
      </c>
      <c r="M34" s="56">
        <v>-943.7</v>
      </c>
      <c r="N34" s="56">
        <v>-997.5</v>
      </c>
      <c r="O34" s="56">
        <v>-8156.7</v>
      </c>
      <c r="P34" s="56">
        <v>-14689.5</v>
      </c>
      <c r="Q34" s="7" t="s">
        <v>14</v>
      </c>
      <c r="R34" s="7" t="s">
        <v>15</v>
      </c>
      <c r="S34" s="79"/>
      <c r="T34" s="80"/>
      <c r="U34" s="53"/>
      <c r="V34" s="53"/>
      <c r="W34" s="53"/>
      <c r="X34" s="53"/>
      <c r="Y34" s="53"/>
      <c r="Z34" s="53"/>
      <c r="AA34" s="53"/>
      <c r="AB34" s="53"/>
      <c r="AC34" s="53"/>
      <c r="AD34" s="53"/>
      <c r="AE34" s="53"/>
      <c r="AF34" s="53"/>
      <c r="AG34" s="53"/>
    </row>
    <row r="35" spans="2:33" ht="15" customHeight="1" x14ac:dyDescent="0.25">
      <c r="B35" s="58" t="s">
        <v>16</v>
      </c>
      <c r="C35" s="3"/>
      <c r="D35" s="55"/>
      <c r="E35" s="55"/>
      <c r="F35" s="55"/>
      <c r="G35" s="55"/>
      <c r="H35" s="55"/>
      <c r="I35" s="55"/>
      <c r="J35" s="55"/>
      <c r="K35" s="55"/>
      <c r="L35" s="55"/>
      <c r="M35" s="55"/>
      <c r="N35" s="55"/>
      <c r="O35" s="55"/>
      <c r="P35" s="55"/>
      <c r="Q35" s="4"/>
      <c r="R35" s="4"/>
      <c r="S35" s="4"/>
      <c r="T35" s="81"/>
      <c r="U35" s="53"/>
      <c r="V35" s="53"/>
      <c r="W35" s="53"/>
      <c r="X35" s="53"/>
      <c r="Y35" s="53"/>
      <c r="Z35" s="53"/>
      <c r="AA35" s="53"/>
      <c r="AB35" s="53"/>
      <c r="AC35" s="53"/>
      <c r="AD35" s="53"/>
      <c r="AE35" s="53"/>
      <c r="AF35" s="53"/>
      <c r="AG35" s="53"/>
    </row>
    <row r="36" spans="2:33" ht="15" customHeight="1" x14ac:dyDescent="0.25">
      <c r="B36" s="58" t="s">
        <v>17</v>
      </c>
      <c r="C36" s="3"/>
      <c r="D36" s="55">
        <v>-53.2</v>
      </c>
      <c r="E36" s="55">
        <v>-170.7</v>
      </c>
      <c r="F36" s="55">
        <v>-291.39999999999998</v>
      </c>
      <c r="G36" s="55">
        <v>-405.1</v>
      </c>
      <c r="H36" s="55">
        <v>-465.6</v>
      </c>
      <c r="I36" s="55">
        <v>-459.1</v>
      </c>
      <c r="J36" s="55">
        <v>-437.8</v>
      </c>
      <c r="K36" s="55">
        <v>-418.6</v>
      </c>
      <c r="L36" s="55">
        <v>-401.4</v>
      </c>
      <c r="M36" s="55">
        <v>-386.3</v>
      </c>
      <c r="N36" s="55">
        <v>-374.2</v>
      </c>
      <c r="O36" s="55">
        <v>-920.4</v>
      </c>
      <c r="P36" s="55">
        <v>-3863.4</v>
      </c>
      <c r="Q36" s="4" t="s">
        <v>18</v>
      </c>
      <c r="R36" s="4"/>
      <c r="S36" s="4"/>
      <c r="U36" s="53"/>
      <c r="V36" s="53"/>
      <c r="W36" s="53"/>
      <c r="X36" s="53"/>
      <c r="Y36" s="53"/>
      <c r="Z36" s="53"/>
      <c r="AA36" s="53"/>
      <c r="AB36" s="53"/>
      <c r="AC36" s="53"/>
      <c r="AD36" s="53"/>
      <c r="AE36" s="53"/>
      <c r="AF36" s="53"/>
      <c r="AG36" s="53"/>
    </row>
    <row r="37" spans="2:33" ht="15" customHeight="1" x14ac:dyDescent="0.25">
      <c r="B37" s="65" t="str">
        <f>HYPERLINK("https://www.pbo.gov.au/elections/2025-general-election/2025-election-commitments-costings/Home-electrification", "ECR-2025-6088")</f>
        <v>ECR-2025-6088</v>
      </c>
      <c r="C37" s="59" t="s">
        <v>121</v>
      </c>
      <c r="D37" s="60">
        <v>-53</v>
      </c>
      <c r="E37" s="60">
        <v>-170</v>
      </c>
      <c r="F37" s="60">
        <v>-290</v>
      </c>
      <c r="G37" s="60">
        <v>-403</v>
      </c>
      <c r="H37" s="60">
        <v>-463</v>
      </c>
      <c r="I37" s="60">
        <v>-456</v>
      </c>
      <c r="J37" s="60">
        <v>-434</v>
      </c>
      <c r="K37" s="60">
        <v>-414</v>
      </c>
      <c r="L37" s="60">
        <v>-396</v>
      </c>
      <c r="M37" s="60">
        <v>-380</v>
      </c>
      <c r="N37" s="60">
        <v>-367</v>
      </c>
      <c r="O37" s="60">
        <v>-916</v>
      </c>
      <c r="P37" s="60">
        <v>-3826</v>
      </c>
      <c r="Q37" s="61"/>
      <c r="R37" s="61"/>
      <c r="S37" s="59" t="s">
        <v>103</v>
      </c>
      <c r="U37" s="53"/>
      <c r="V37" s="53"/>
      <c r="W37" s="53"/>
      <c r="X37" s="53"/>
      <c r="Y37" s="53"/>
      <c r="Z37" s="53"/>
      <c r="AA37" s="53"/>
      <c r="AB37" s="53"/>
      <c r="AC37" s="53"/>
      <c r="AD37" s="53"/>
      <c r="AE37" s="53"/>
      <c r="AF37" s="53"/>
      <c r="AG37" s="53"/>
    </row>
    <row r="38" spans="2:33" ht="15" customHeight="1" x14ac:dyDescent="0.25">
      <c r="B38" s="65" t="str">
        <f>HYPERLINK("https://www.pbo.gov.au/elections/2025-general-election/2025-election-commitments-costings/secure-33-million-rural-universities-train-more-healthcare-workers-plus-75-additional-commonwealth-supported-places", "ECR-2025-6257")</f>
        <v>ECR-2025-6257</v>
      </c>
      <c r="C38" s="59" t="s">
        <v>89</v>
      </c>
      <c r="D38" s="60">
        <v>-0.2</v>
      </c>
      <c r="E38" s="60">
        <v>-0.7</v>
      </c>
      <c r="F38" s="60">
        <v>-1.4</v>
      </c>
      <c r="G38" s="60">
        <v>-2.1</v>
      </c>
      <c r="H38" s="60">
        <v>-2.6</v>
      </c>
      <c r="I38" s="60">
        <v>-3.1</v>
      </c>
      <c r="J38" s="60">
        <v>-3.8</v>
      </c>
      <c r="K38" s="60">
        <v>-4.5999999999999996</v>
      </c>
      <c r="L38" s="60">
        <v>-5.4</v>
      </c>
      <c r="M38" s="60">
        <v>-6.3</v>
      </c>
      <c r="N38" s="60">
        <v>-7.2</v>
      </c>
      <c r="O38" s="60">
        <v>-4.4000000000000004</v>
      </c>
      <c r="P38" s="60">
        <v>-37.4</v>
      </c>
      <c r="Q38" s="61"/>
      <c r="R38" s="61"/>
      <c r="S38" s="59" t="s">
        <v>107</v>
      </c>
      <c r="U38" s="53"/>
      <c r="V38" s="53"/>
      <c r="W38" s="53"/>
      <c r="X38" s="53"/>
      <c r="Y38" s="53"/>
      <c r="Z38" s="53"/>
      <c r="AA38" s="53"/>
      <c r="AB38" s="53"/>
      <c r="AC38" s="53"/>
      <c r="AD38" s="53"/>
      <c r="AE38" s="53"/>
      <c r="AF38" s="53"/>
      <c r="AG38" s="53"/>
    </row>
    <row r="39" spans="2:33" ht="15" customHeight="1" x14ac:dyDescent="0.25">
      <c r="B39" s="3" t="s">
        <v>19</v>
      </c>
      <c r="C39" s="3"/>
      <c r="D39" s="55">
        <v>-30.7</v>
      </c>
      <c r="E39" s="55">
        <v>-101.8</v>
      </c>
      <c r="F39" s="55">
        <v>-190.3</v>
      </c>
      <c r="G39" s="55">
        <v>-282.2</v>
      </c>
      <c r="H39" s="55">
        <v>-359.5</v>
      </c>
      <c r="I39" s="55">
        <v>-405</v>
      </c>
      <c r="J39" s="55">
        <v>-434.9</v>
      </c>
      <c r="K39" s="55">
        <v>-464.3</v>
      </c>
      <c r="L39" s="55">
        <v>-494.9</v>
      </c>
      <c r="M39" s="55">
        <v>-527.1</v>
      </c>
      <c r="N39" s="55">
        <v>-563.70000000000005</v>
      </c>
      <c r="O39" s="55">
        <v>-605</v>
      </c>
      <c r="P39" s="55">
        <v>-3854.4</v>
      </c>
      <c r="Q39" s="5" t="s">
        <v>13</v>
      </c>
      <c r="R39" s="4"/>
      <c r="S39" s="4"/>
      <c r="U39" s="53"/>
      <c r="V39" s="53"/>
      <c r="W39" s="53"/>
      <c r="X39" s="53"/>
      <c r="Y39" s="53"/>
      <c r="Z39" s="53"/>
      <c r="AA39" s="53"/>
      <c r="AB39" s="53"/>
      <c r="AC39" s="53"/>
      <c r="AD39" s="53"/>
      <c r="AE39" s="53"/>
      <c r="AF39" s="53"/>
      <c r="AG39" s="53"/>
    </row>
    <row r="40" spans="2:33" ht="15" customHeight="1" x14ac:dyDescent="0.25">
      <c r="B40" s="6" t="s">
        <v>149</v>
      </c>
      <c r="C40" s="6"/>
      <c r="D40" s="56">
        <v>-83.9</v>
      </c>
      <c r="E40" s="56">
        <v>-272.5</v>
      </c>
      <c r="F40" s="56">
        <v>-481.7</v>
      </c>
      <c r="G40" s="56">
        <v>-687.3</v>
      </c>
      <c r="H40" s="56">
        <v>-825.1</v>
      </c>
      <c r="I40" s="56">
        <v>-864.1</v>
      </c>
      <c r="J40" s="56">
        <v>-872.7</v>
      </c>
      <c r="K40" s="56">
        <v>-882.9</v>
      </c>
      <c r="L40" s="56">
        <v>-896.3</v>
      </c>
      <c r="M40" s="56">
        <v>-913.4</v>
      </c>
      <c r="N40" s="56">
        <v>-937.9</v>
      </c>
      <c r="O40" s="56">
        <v>-1525.4</v>
      </c>
      <c r="P40" s="56">
        <v>-7717.8</v>
      </c>
      <c r="Q40" s="7" t="s">
        <v>20</v>
      </c>
      <c r="R40" s="7" t="s">
        <v>21</v>
      </c>
      <c r="S40" s="79"/>
      <c r="U40" s="53"/>
      <c r="V40" s="53"/>
      <c r="W40" s="53"/>
      <c r="X40" s="53"/>
      <c r="Y40" s="53"/>
      <c r="Z40" s="53"/>
      <c r="AA40" s="53"/>
      <c r="AB40" s="53"/>
      <c r="AC40" s="53"/>
      <c r="AD40" s="53"/>
      <c r="AE40" s="53"/>
      <c r="AF40" s="53"/>
      <c r="AG40" s="53"/>
    </row>
    <row r="41" spans="2:33" ht="15" customHeight="1" x14ac:dyDescent="0.25"/>
    <row r="42" spans="2:33" ht="15" customHeight="1" x14ac:dyDescent="0.25">
      <c r="B42" s="14" t="s">
        <v>22</v>
      </c>
      <c r="Q42" s="70"/>
      <c r="R42" s="71"/>
    </row>
    <row r="43" spans="2:33" ht="15" customHeight="1" x14ac:dyDescent="0.25">
      <c r="B43" s="10" t="s">
        <v>23</v>
      </c>
      <c r="Q43" s="70"/>
      <c r="R43" s="71"/>
    </row>
    <row r="44" spans="2:33" ht="15" customHeight="1" x14ac:dyDescent="0.25">
      <c r="B44" s="10" t="s">
        <v>24</v>
      </c>
      <c r="Q44" s="70"/>
      <c r="R44" s="71"/>
    </row>
    <row r="45" spans="2:33" ht="15" customHeight="1" x14ac:dyDescent="0.25">
      <c r="B45" s="10" t="s">
        <v>25</v>
      </c>
      <c r="Q45" s="70"/>
      <c r="R45" s="71"/>
    </row>
    <row r="46" spans="2:33" ht="15" customHeight="1" x14ac:dyDescent="0.25">
      <c r="B46" s="10" t="s">
        <v>26</v>
      </c>
      <c r="Q46" s="70"/>
      <c r="R46" s="71"/>
    </row>
    <row r="47" spans="2:33" ht="15" customHeight="1" x14ac:dyDescent="0.25">
      <c r="B47" s="10" t="s">
        <v>27</v>
      </c>
      <c r="C47" s="73"/>
      <c r="D47" s="74"/>
      <c r="E47" s="74"/>
      <c r="F47" s="74"/>
      <c r="G47" s="74"/>
      <c r="H47" s="74"/>
      <c r="I47" s="74"/>
      <c r="J47" s="74"/>
      <c r="K47" s="74"/>
      <c r="L47" s="74"/>
      <c r="M47" s="74"/>
      <c r="N47" s="74"/>
      <c r="O47" s="74"/>
      <c r="P47" s="74"/>
      <c r="Q47" s="75"/>
      <c r="R47" s="76"/>
    </row>
    <row r="48" spans="2:33" ht="15" customHeight="1" x14ac:dyDescent="0.25">
      <c r="B48" s="72" t="s">
        <v>28</v>
      </c>
      <c r="Q48" s="70"/>
      <c r="R48" s="71"/>
    </row>
    <row r="49" spans="2:18" ht="15" customHeight="1" x14ac:dyDescent="0.25">
      <c r="Q49" s="70"/>
      <c r="R49" s="71"/>
    </row>
    <row r="50" spans="2:18" x14ac:dyDescent="0.25">
      <c r="B50" s="15" t="s">
        <v>29</v>
      </c>
      <c r="Q50" s="70"/>
      <c r="R50" s="71"/>
    </row>
    <row r="51" spans="2:18" x14ac:dyDescent="0.25">
      <c r="Q51" s="70"/>
      <c r="R51" s="71"/>
    </row>
    <row r="52" spans="2:18" x14ac:dyDescent="0.25">
      <c r="Q52" s="70"/>
      <c r="R52" s="71"/>
    </row>
  </sheetData>
  <mergeCells count="1">
    <mergeCell ref="B1:F1"/>
  </mergeCells>
  <hyperlinks>
    <hyperlink ref="B50" location="Contents!A1" display="Back to contents" xr:uid="{182A7C8B-6452-4009-AB6C-244EC3B654A3}"/>
  </hyperlinks>
  <pageMargins left="0.25" right="0.25" top="0.75" bottom="0.75" header="0.3" footer="0.3"/>
  <pageSetup paperSize="8" scale="53"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B7E2-DD77-4A86-A6DD-D1532FD62144}">
  <sheetPr>
    <tabColor theme="0" tint="-4.9989318521683403E-2"/>
    <pageSetUpPr fitToPage="1"/>
  </sheetPr>
  <dimension ref="A1:AH52"/>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5.28515625" style="8" customWidth="1"/>
    <col min="3" max="3" width="41.7109375" style="8" customWidth="1"/>
    <col min="4" max="15" width="7.85546875" style="53" customWidth="1"/>
    <col min="16" max="16" width="9.28515625" style="53" customWidth="1"/>
    <col min="17" max="17" width="10.7109375" style="9" customWidth="1"/>
    <col min="18" max="18" width="10.7109375" style="17" customWidth="1"/>
    <col min="19" max="19" width="140.5703125" style="11" bestFit="1" customWidth="1"/>
    <col min="20" max="33" width="8.85546875" style="11" bestFit="1"/>
    <col min="34" max="16384" width="8.85546875" style="11"/>
  </cols>
  <sheetData>
    <row r="1" spans="1:32" x14ac:dyDescent="0.25">
      <c r="B1" s="83"/>
      <c r="C1" s="83"/>
      <c r="D1" s="83"/>
      <c r="E1" s="83"/>
      <c r="F1" s="83"/>
    </row>
    <row r="2" spans="1:32" ht="24.95" customHeight="1" x14ac:dyDescent="0.25">
      <c r="B2" s="18" t="s">
        <v>123</v>
      </c>
    </row>
    <row r="3" spans="1:32" s="13" customFormat="1" ht="24.95" customHeight="1" x14ac:dyDescent="0.25">
      <c r="A3" s="12"/>
      <c r="B3" s="1" t="s">
        <v>4</v>
      </c>
      <c r="C3" s="1" t="s">
        <v>5</v>
      </c>
      <c r="D3" s="54" t="s">
        <v>152</v>
      </c>
      <c r="E3" s="54" t="s">
        <v>153</v>
      </c>
      <c r="F3" s="54" t="s">
        <v>154</v>
      </c>
      <c r="G3" s="54" t="s">
        <v>155</v>
      </c>
      <c r="H3" s="54" t="s">
        <v>156</v>
      </c>
      <c r="I3" s="54" t="s">
        <v>157</v>
      </c>
      <c r="J3" s="54" t="s">
        <v>158</v>
      </c>
      <c r="K3" s="54" t="s">
        <v>159</v>
      </c>
      <c r="L3" s="54" t="s">
        <v>160</v>
      </c>
      <c r="M3" s="54" t="s">
        <v>161</v>
      </c>
      <c r="N3" s="54" t="s">
        <v>162</v>
      </c>
      <c r="O3" s="54" t="s">
        <v>163</v>
      </c>
      <c r="P3" s="84" t="s">
        <v>164</v>
      </c>
      <c r="Q3" s="2" t="s">
        <v>6</v>
      </c>
      <c r="R3" s="2" t="s">
        <v>7</v>
      </c>
      <c r="S3" s="1" t="s">
        <v>8</v>
      </c>
    </row>
    <row r="4" spans="1:32" s="9" customFormat="1" ht="15" customHeight="1" x14ac:dyDescent="0.25">
      <c r="A4" s="8"/>
      <c r="B4" s="3" t="s">
        <v>91</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82" t="s">
        <v>10</v>
      </c>
      <c r="T4" s="53"/>
      <c r="U4" s="53"/>
      <c r="V4" s="53"/>
      <c r="W4" s="53"/>
      <c r="X4" s="53"/>
      <c r="Y4" s="53"/>
      <c r="Z4" s="53"/>
      <c r="AA4" s="53"/>
      <c r="AB4" s="53"/>
      <c r="AC4" s="53"/>
      <c r="AD4" s="53"/>
      <c r="AE4" s="53"/>
      <c r="AF4" s="53"/>
    </row>
    <row r="5" spans="1:32" s="9" customFormat="1" ht="15" customHeight="1" x14ac:dyDescent="0.25">
      <c r="A5" s="8"/>
      <c r="B5" s="59" t="str">
        <f>HYPERLINK("https://www.pbo.gov.au/elections/2025-general-election/2025-election-commitments-costings/Creating-%242-billion-Regional-Housing-Infrastructure-Fund", "ECR-2025-6385")</f>
        <v>ECR-2025-6385</v>
      </c>
      <c r="C5" s="59" t="s">
        <v>92</v>
      </c>
      <c r="D5" s="60">
        <v>-420</v>
      </c>
      <c r="E5" s="60">
        <v>-410</v>
      </c>
      <c r="F5" s="60">
        <v>-410</v>
      </c>
      <c r="G5" s="60">
        <v>-410</v>
      </c>
      <c r="H5" s="60">
        <v>-410</v>
      </c>
      <c r="I5" s="60">
        <v>0</v>
      </c>
      <c r="J5" s="60">
        <v>0</v>
      </c>
      <c r="K5" s="60">
        <v>0</v>
      </c>
      <c r="L5" s="60">
        <v>0</v>
      </c>
      <c r="M5" s="60">
        <v>0</v>
      </c>
      <c r="N5" s="60">
        <v>0</v>
      </c>
      <c r="O5" s="60">
        <v>-1650</v>
      </c>
      <c r="P5" s="60">
        <v>-2060</v>
      </c>
      <c r="Q5" s="61"/>
      <c r="R5" s="61"/>
      <c r="S5" s="59" t="s">
        <v>108</v>
      </c>
      <c r="T5" s="53"/>
      <c r="U5" s="53"/>
      <c r="V5" s="53"/>
      <c r="W5" s="53"/>
      <c r="X5" s="53"/>
      <c r="Y5" s="53"/>
      <c r="Z5" s="53"/>
      <c r="AA5" s="53"/>
      <c r="AB5" s="53"/>
      <c r="AC5" s="53"/>
      <c r="AD5" s="53"/>
      <c r="AE5" s="53"/>
      <c r="AF5" s="53"/>
    </row>
    <row r="6" spans="1:32" s="9" customFormat="1" ht="15" customHeight="1" x14ac:dyDescent="0.25">
      <c r="A6" s="8"/>
      <c r="B6" s="62" t="s">
        <v>117</v>
      </c>
      <c r="C6" s="62"/>
      <c r="D6" s="63">
        <v>-420</v>
      </c>
      <c r="E6" s="63">
        <v>-410</v>
      </c>
      <c r="F6" s="63">
        <v>-410</v>
      </c>
      <c r="G6" s="63">
        <v>-410</v>
      </c>
      <c r="H6" s="63">
        <v>-410</v>
      </c>
      <c r="I6" s="63">
        <v>0</v>
      </c>
      <c r="J6" s="63">
        <v>0</v>
      </c>
      <c r="K6" s="63">
        <v>0</v>
      </c>
      <c r="L6" s="63">
        <v>0</v>
      </c>
      <c r="M6" s="63">
        <v>0</v>
      </c>
      <c r="N6" s="63">
        <v>0</v>
      </c>
      <c r="O6" s="63">
        <v>-1650</v>
      </c>
      <c r="P6" s="63">
        <v>-2060</v>
      </c>
      <c r="Q6" s="64" t="s">
        <v>9</v>
      </c>
      <c r="R6" s="64"/>
      <c r="S6" s="59" t="s">
        <v>10</v>
      </c>
      <c r="T6" s="53"/>
      <c r="U6" s="53"/>
      <c r="V6" s="53"/>
      <c r="W6" s="53"/>
      <c r="X6" s="53"/>
      <c r="Y6" s="53"/>
      <c r="Z6" s="53"/>
      <c r="AA6" s="53"/>
      <c r="AB6" s="53"/>
      <c r="AC6" s="53"/>
      <c r="AD6" s="53"/>
      <c r="AE6" s="53"/>
      <c r="AF6" s="53"/>
    </row>
    <row r="7" spans="1:32" s="9" customFormat="1" ht="15" customHeight="1" x14ac:dyDescent="0.25">
      <c r="A7" s="8"/>
      <c r="B7" s="3" t="s">
        <v>93</v>
      </c>
      <c r="C7" s="3"/>
      <c r="D7" s="55" t="s">
        <v>10</v>
      </c>
      <c r="E7" s="55" t="s">
        <v>10</v>
      </c>
      <c r="F7" s="55" t="s">
        <v>10</v>
      </c>
      <c r="G7" s="55" t="s">
        <v>10</v>
      </c>
      <c r="H7" s="55" t="s">
        <v>10</v>
      </c>
      <c r="I7" s="55" t="s">
        <v>10</v>
      </c>
      <c r="J7" s="55" t="s">
        <v>10</v>
      </c>
      <c r="K7" s="55" t="s">
        <v>10</v>
      </c>
      <c r="L7" s="55" t="s">
        <v>10</v>
      </c>
      <c r="M7" s="55" t="s">
        <v>10</v>
      </c>
      <c r="N7" s="55" t="s">
        <v>10</v>
      </c>
      <c r="O7" s="55" t="s">
        <v>10</v>
      </c>
      <c r="P7" s="55" t="s">
        <v>10</v>
      </c>
      <c r="Q7" s="4"/>
      <c r="R7" s="4"/>
      <c r="S7" s="82" t="s">
        <v>10</v>
      </c>
      <c r="T7" s="53"/>
      <c r="U7" s="53"/>
      <c r="V7" s="53"/>
      <c r="W7" s="53"/>
      <c r="X7" s="53"/>
      <c r="Y7" s="53"/>
      <c r="Z7" s="53"/>
      <c r="AA7" s="53"/>
      <c r="AB7" s="53"/>
      <c r="AC7" s="53"/>
      <c r="AD7" s="53"/>
      <c r="AE7" s="53"/>
      <c r="AF7" s="53"/>
    </row>
    <row r="8" spans="1:32" ht="15" customHeight="1" x14ac:dyDescent="0.25">
      <c r="B8" s="59" t="str">
        <f>HYPERLINK("https://www.pbo.gov.au/elections/2025-general-election/2025-election-commitments-costings/Establish-independent-Whistleblower-Protection-Authority", "ECR-2025-6800")</f>
        <v>ECR-2025-6800</v>
      </c>
      <c r="C8" s="59" t="s">
        <v>94</v>
      </c>
      <c r="D8" s="60">
        <v>-35.5</v>
      </c>
      <c r="E8" s="60">
        <v>-21</v>
      </c>
      <c r="F8" s="60">
        <v>-21.3</v>
      </c>
      <c r="G8" s="60">
        <v>-21.7</v>
      </c>
      <c r="H8" s="60">
        <v>-22</v>
      </c>
      <c r="I8" s="60">
        <v>-22.3</v>
      </c>
      <c r="J8" s="60">
        <v>-22.7</v>
      </c>
      <c r="K8" s="60">
        <v>-23</v>
      </c>
      <c r="L8" s="60">
        <v>-23.3</v>
      </c>
      <c r="M8" s="60">
        <v>-23.7</v>
      </c>
      <c r="N8" s="60">
        <v>-24.1</v>
      </c>
      <c r="O8" s="60">
        <v>-99.5</v>
      </c>
      <c r="P8" s="60">
        <v>-260.60000000000002</v>
      </c>
      <c r="Q8" s="61"/>
      <c r="R8" s="61"/>
      <c r="S8" s="59" t="s">
        <v>109</v>
      </c>
      <c r="T8" s="53"/>
      <c r="U8" s="53"/>
      <c r="V8" s="53"/>
      <c r="W8" s="53"/>
      <c r="X8" s="53"/>
      <c r="Y8" s="53"/>
      <c r="Z8" s="53"/>
      <c r="AA8" s="53"/>
      <c r="AB8" s="53"/>
      <c r="AC8" s="53"/>
      <c r="AD8" s="53"/>
      <c r="AE8" s="53"/>
      <c r="AF8" s="53"/>
    </row>
    <row r="9" spans="1:32" s="9" customFormat="1" ht="15" customHeight="1" x14ac:dyDescent="0.25">
      <c r="A9" s="8"/>
      <c r="B9" s="59" t="str">
        <f>HYPERLINK("https://www.pbo.gov.au/elections/2025-general-election/2025-election-commitments-costings/Remove-exceptional-circumstances-test-required-nacc-public-hearings", "ECR-2025-6696")</f>
        <v>ECR-2025-6696</v>
      </c>
      <c r="C9" s="59" t="s">
        <v>95</v>
      </c>
      <c r="D9" s="60">
        <v>-0.1</v>
      </c>
      <c r="E9" s="60">
        <v>-0.1</v>
      </c>
      <c r="F9" s="60">
        <v>-0.1</v>
      </c>
      <c r="G9" s="60">
        <v>-0.1</v>
      </c>
      <c r="H9" s="60">
        <v>-0.1</v>
      </c>
      <c r="I9" s="60">
        <v>-0.1</v>
      </c>
      <c r="J9" s="60">
        <v>-0.1</v>
      </c>
      <c r="K9" s="60">
        <v>-0.1</v>
      </c>
      <c r="L9" s="60">
        <v>-0.1</v>
      </c>
      <c r="M9" s="60">
        <v>-0.1</v>
      </c>
      <c r="N9" s="60">
        <v>-0.1</v>
      </c>
      <c r="O9" s="60">
        <v>-0.4</v>
      </c>
      <c r="P9" s="60">
        <v>-1.1000000000000001</v>
      </c>
      <c r="Q9" s="61"/>
      <c r="R9" s="61"/>
      <c r="S9" s="59" t="s">
        <v>110</v>
      </c>
      <c r="T9" s="53"/>
      <c r="U9" s="53"/>
      <c r="V9" s="53"/>
      <c r="W9" s="53"/>
      <c r="X9" s="53"/>
      <c r="Y9" s="53"/>
      <c r="Z9" s="53"/>
      <c r="AA9" s="53"/>
      <c r="AB9" s="53"/>
      <c r="AC9" s="53"/>
      <c r="AD9" s="53"/>
      <c r="AE9" s="53"/>
      <c r="AF9" s="53"/>
    </row>
    <row r="10" spans="1:32" ht="15" customHeight="1" x14ac:dyDescent="0.25">
      <c r="B10" s="62" t="s">
        <v>118</v>
      </c>
      <c r="C10" s="62"/>
      <c r="D10" s="63">
        <v>-35.6</v>
      </c>
      <c r="E10" s="63">
        <v>-21.1</v>
      </c>
      <c r="F10" s="63">
        <v>-21.4</v>
      </c>
      <c r="G10" s="63">
        <v>-21.8</v>
      </c>
      <c r="H10" s="63">
        <v>-22.1</v>
      </c>
      <c r="I10" s="63">
        <v>-22.4</v>
      </c>
      <c r="J10" s="63">
        <v>-22.8</v>
      </c>
      <c r="K10" s="63">
        <v>-23.1</v>
      </c>
      <c r="L10" s="63">
        <v>-23.4</v>
      </c>
      <c r="M10" s="63">
        <v>-23.8</v>
      </c>
      <c r="N10" s="63">
        <v>-24.2</v>
      </c>
      <c r="O10" s="63">
        <v>-99.9</v>
      </c>
      <c r="P10" s="63">
        <v>-261.7</v>
      </c>
      <c r="Q10" s="64" t="s">
        <v>9</v>
      </c>
      <c r="R10" s="64"/>
      <c r="S10" s="59" t="s">
        <v>10</v>
      </c>
      <c r="T10" s="53"/>
      <c r="U10" s="53"/>
      <c r="V10" s="53"/>
      <c r="W10" s="53"/>
      <c r="X10" s="53"/>
      <c r="Y10" s="53"/>
      <c r="Z10" s="53"/>
      <c r="AA10" s="53"/>
      <c r="AB10" s="53"/>
      <c r="AC10" s="53"/>
      <c r="AD10" s="53"/>
      <c r="AE10" s="53"/>
      <c r="AF10" s="53"/>
    </row>
    <row r="11" spans="1:32" ht="15" customHeight="1" x14ac:dyDescent="0.25">
      <c r="B11" s="3" t="s">
        <v>84</v>
      </c>
      <c r="C11" s="3"/>
      <c r="D11" s="55" t="s">
        <v>10</v>
      </c>
      <c r="E11" s="55" t="s">
        <v>10</v>
      </c>
      <c r="F11" s="55" t="s">
        <v>10</v>
      </c>
      <c r="G11" s="55" t="s">
        <v>10</v>
      </c>
      <c r="H11" s="55" t="s">
        <v>10</v>
      </c>
      <c r="I11" s="55" t="s">
        <v>10</v>
      </c>
      <c r="J11" s="55" t="s">
        <v>10</v>
      </c>
      <c r="K11" s="55" t="s">
        <v>10</v>
      </c>
      <c r="L11" s="55" t="s">
        <v>10</v>
      </c>
      <c r="M11" s="55" t="s">
        <v>10</v>
      </c>
      <c r="N11" s="55" t="s">
        <v>10</v>
      </c>
      <c r="O11" s="55" t="s">
        <v>10</v>
      </c>
      <c r="P11" s="55" t="s">
        <v>10</v>
      </c>
      <c r="Q11" s="4"/>
      <c r="R11" s="4"/>
      <c r="S11" s="82" t="s">
        <v>10</v>
      </c>
      <c r="T11" s="53"/>
      <c r="U11" s="53"/>
      <c r="V11" s="53"/>
      <c r="W11" s="53"/>
      <c r="X11" s="53"/>
      <c r="Y11" s="53"/>
      <c r="Z11" s="53"/>
      <c r="AA11" s="53"/>
      <c r="AB11" s="53"/>
      <c r="AC11" s="53"/>
      <c r="AD11" s="53"/>
      <c r="AE11" s="53"/>
      <c r="AF11" s="53"/>
    </row>
    <row r="12" spans="1:32" ht="15" customHeight="1" x14ac:dyDescent="0.25">
      <c r="B12" s="59" t="str">
        <f>HYPERLINK("https://www.pbo.gov.au/elections/2025-general-election/2025-election-commitments-costings/Legislating%20an%20economy-wide%20divestiture%20power%20and%20establishing%20a%20Supermarket%20Ombudsman", "ECR-2025-6714")</f>
        <v>ECR-2025-6714</v>
      </c>
      <c r="C12" s="59" t="s">
        <v>85</v>
      </c>
      <c r="D12" s="60">
        <v>-5.7</v>
      </c>
      <c r="E12" s="60">
        <v>-6.3</v>
      </c>
      <c r="F12" s="60">
        <v>-6.4</v>
      </c>
      <c r="G12" s="60">
        <v>-6.5</v>
      </c>
      <c r="H12" s="60">
        <v>-6.6</v>
      </c>
      <c r="I12" s="60">
        <v>-6.7</v>
      </c>
      <c r="J12" s="60">
        <v>-6.7</v>
      </c>
      <c r="K12" s="60">
        <v>-6.8</v>
      </c>
      <c r="L12" s="60">
        <v>-7</v>
      </c>
      <c r="M12" s="60">
        <v>-7</v>
      </c>
      <c r="N12" s="60">
        <v>-7.1</v>
      </c>
      <c r="O12" s="60">
        <v>-24.9</v>
      </c>
      <c r="P12" s="60">
        <v>-72.8</v>
      </c>
      <c r="Q12" s="64"/>
      <c r="R12" s="64"/>
      <c r="S12" s="59" t="s">
        <v>102</v>
      </c>
      <c r="T12" s="53"/>
      <c r="U12" s="53"/>
      <c r="V12" s="53"/>
      <c r="W12" s="53"/>
      <c r="X12" s="53"/>
      <c r="Y12" s="53"/>
      <c r="Z12" s="53"/>
      <c r="AA12" s="53"/>
      <c r="AB12" s="53"/>
      <c r="AC12" s="53"/>
      <c r="AD12" s="53"/>
      <c r="AE12" s="53"/>
      <c r="AF12" s="53"/>
    </row>
    <row r="13" spans="1:32" ht="15" customHeight="1" x14ac:dyDescent="0.25">
      <c r="B13" s="59" t="str">
        <f>HYPERLINK("https://www.pbo.gov.au/elections/2025-general-election/2025-election-commitments-costings/Home-electrification", "ECR-2025-6088")</f>
        <v>ECR-2025-6088</v>
      </c>
      <c r="C13" s="59" t="s">
        <v>121</v>
      </c>
      <c r="D13" s="60">
        <v>-502.2</v>
      </c>
      <c r="E13" s="60">
        <v>-382.8</v>
      </c>
      <c r="F13" s="60">
        <v>-354.7</v>
      </c>
      <c r="G13" s="60">
        <v>-340.7</v>
      </c>
      <c r="H13" s="60">
        <v>-67.400000000000006</v>
      </c>
      <c r="I13" s="60">
        <v>-98.5</v>
      </c>
      <c r="J13" s="60">
        <v>-130.5</v>
      </c>
      <c r="K13" s="60">
        <v>-162.5</v>
      </c>
      <c r="L13" s="60">
        <v>-195.6</v>
      </c>
      <c r="M13" s="60">
        <v>-229.6</v>
      </c>
      <c r="N13" s="60">
        <v>-266.60000000000002</v>
      </c>
      <c r="O13" s="60">
        <v>-1580.4</v>
      </c>
      <c r="P13" s="60">
        <v>-2731.1</v>
      </c>
      <c r="Q13" s="64"/>
      <c r="R13" s="64"/>
      <c r="S13" s="59" t="s">
        <v>103</v>
      </c>
      <c r="T13" s="53"/>
      <c r="U13" s="53"/>
      <c r="V13" s="53"/>
      <c r="W13" s="53"/>
      <c r="X13" s="53"/>
      <c r="Y13" s="53"/>
      <c r="Z13" s="53"/>
      <c r="AA13" s="53"/>
      <c r="AB13" s="53"/>
      <c r="AC13" s="53"/>
      <c r="AD13" s="53"/>
      <c r="AE13" s="53"/>
      <c r="AF13" s="53"/>
    </row>
    <row r="14" spans="1:32" ht="15" customHeight="1" x14ac:dyDescent="0.25">
      <c r="B14" s="59" t="str">
        <f>HYPERLINK("https://www.pbo.gov.au/elections/2025-general-election/2025-election-commitments-costings/Creating%20a%20small%20business%20and%20primary%20producer%20energy%20incentive", "ECR-2025-6120")</f>
        <v>ECR-2025-6120</v>
      </c>
      <c r="C14" s="59" t="s">
        <v>120</v>
      </c>
      <c r="D14" s="60">
        <v>-4.4000000000000004</v>
      </c>
      <c r="E14" s="60">
        <v>-110.3</v>
      </c>
      <c r="F14" s="60">
        <v>-151.30000000000001</v>
      </c>
      <c r="G14" s="60">
        <v>-157.4</v>
      </c>
      <c r="H14" s="60">
        <v>-40.4</v>
      </c>
      <c r="I14" s="60">
        <v>0</v>
      </c>
      <c r="J14" s="60">
        <v>0</v>
      </c>
      <c r="K14" s="60">
        <v>0</v>
      </c>
      <c r="L14" s="60">
        <v>0</v>
      </c>
      <c r="M14" s="60">
        <v>0</v>
      </c>
      <c r="N14" s="60">
        <v>0</v>
      </c>
      <c r="O14" s="60">
        <v>-423.4</v>
      </c>
      <c r="P14" s="60">
        <v>-463.8</v>
      </c>
      <c r="Q14" s="64"/>
      <c r="R14" s="64"/>
      <c r="S14" s="59" t="s">
        <v>104</v>
      </c>
      <c r="T14" s="53"/>
      <c r="U14" s="53"/>
      <c r="V14" s="53"/>
      <c r="W14" s="53"/>
      <c r="X14" s="53"/>
      <c r="Y14" s="53"/>
      <c r="Z14" s="53"/>
      <c r="AA14" s="53"/>
      <c r="AB14" s="53"/>
      <c r="AC14" s="53"/>
      <c r="AD14" s="53"/>
      <c r="AE14" s="53"/>
      <c r="AF14" s="53"/>
    </row>
    <row r="15" spans="1:32" ht="15" customHeight="1" x14ac:dyDescent="0.25">
      <c r="B15" s="62" t="s">
        <v>114</v>
      </c>
      <c r="C15" s="62"/>
      <c r="D15" s="63">
        <v>-512.29999999999995</v>
      </c>
      <c r="E15" s="63">
        <v>-499.4</v>
      </c>
      <c r="F15" s="63">
        <v>-512.4</v>
      </c>
      <c r="G15" s="63">
        <v>-504.6</v>
      </c>
      <c r="H15" s="63">
        <v>-114.4</v>
      </c>
      <c r="I15" s="63">
        <v>-105.2</v>
      </c>
      <c r="J15" s="63">
        <v>-137.19999999999999</v>
      </c>
      <c r="K15" s="63">
        <v>-169.3</v>
      </c>
      <c r="L15" s="63">
        <v>-202.6</v>
      </c>
      <c r="M15" s="63">
        <v>-236.6</v>
      </c>
      <c r="N15" s="63">
        <v>-273.7</v>
      </c>
      <c r="O15" s="63">
        <v>-2028.7</v>
      </c>
      <c r="P15" s="63">
        <v>-3267.7</v>
      </c>
      <c r="Q15" s="64" t="s">
        <v>9</v>
      </c>
      <c r="R15" s="64"/>
      <c r="S15" s="59" t="s">
        <v>10</v>
      </c>
      <c r="T15" s="53"/>
      <c r="U15" s="53"/>
      <c r="V15" s="53"/>
      <c r="W15" s="53"/>
      <c r="X15" s="53"/>
      <c r="Y15" s="53"/>
      <c r="Z15" s="53"/>
      <c r="AA15" s="53"/>
      <c r="AB15" s="53"/>
      <c r="AC15" s="53"/>
      <c r="AD15" s="53"/>
      <c r="AE15" s="53"/>
      <c r="AF15" s="53"/>
    </row>
    <row r="16" spans="1:32" ht="15" customHeight="1" x14ac:dyDescent="0.25">
      <c r="B16" s="3" t="s">
        <v>81</v>
      </c>
      <c r="C16" s="3"/>
      <c r="D16" s="55">
        <v>0</v>
      </c>
      <c r="E16" s="55">
        <v>0</v>
      </c>
      <c r="F16" s="55">
        <v>0</v>
      </c>
      <c r="G16" s="55">
        <v>0</v>
      </c>
      <c r="H16" s="55">
        <v>0</v>
      </c>
      <c r="I16" s="55">
        <v>0</v>
      </c>
      <c r="J16" s="55">
        <v>0</v>
      </c>
      <c r="K16" s="55">
        <v>0</v>
      </c>
      <c r="L16" s="55">
        <v>0</v>
      </c>
      <c r="M16" s="55">
        <v>0</v>
      </c>
      <c r="N16" s="55">
        <v>0</v>
      </c>
      <c r="O16" s="55">
        <v>0</v>
      </c>
      <c r="P16" s="55">
        <v>0</v>
      </c>
      <c r="Q16" s="4"/>
      <c r="R16" s="4"/>
      <c r="S16" s="4"/>
      <c r="T16" s="53"/>
      <c r="U16" s="53"/>
      <c r="V16" s="53"/>
      <c r="W16" s="53"/>
      <c r="X16" s="53"/>
      <c r="Y16" s="53"/>
      <c r="Z16" s="53"/>
      <c r="AA16" s="53"/>
      <c r="AB16" s="53"/>
      <c r="AC16" s="53"/>
      <c r="AD16" s="53"/>
      <c r="AE16" s="53"/>
      <c r="AF16" s="53"/>
    </row>
    <row r="17" spans="1:34" ht="15" customHeight="1" x14ac:dyDescent="0.25">
      <c r="B17" s="59" t="str">
        <f>HYPERLINK("https://www.pbo.gov.au/elections/2025-general-election/2025-election-commitments-costings/Triple-micro-grid-funding-%24150-million", "ECR-2025-6625")</f>
        <v>ECR-2025-6625</v>
      </c>
      <c r="C17" s="59" t="s">
        <v>82</v>
      </c>
      <c r="D17" s="60">
        <v>-51.3</v>
      </c>
      <c r="E17" s="60">
        <v>-51.3</v>
      </c>
      <c r="F17" s="60">
        <v>-51.3</v>
      </c>
      <c r="G17" s="60">
        <v>0</v>
      </c>
      <c r="H17" s="60">
        <v>0</v>
      </c>
      <c r="I17" s="60">
        <v>0</v>
      </c>
      <c r="J17" s="60">
        <v>0</v>
      </c>
      <c r="K17" s="60">
        <v>0</v>
      </c>
      <c r="L17" s="60">
        <v>0</v>
      </c>
      <c r="M17" s="60">
        <v>0</v>
      </c>
      <c r="N17" s="60">
        <v>0</v>
      </c>
      <c r="O17" s="60">
        <v>-153.9</v>
      </c>
      <c r="P17" s="60">
        <v>-153.9</v>
      </c>
      <c r="Q17" s="61"/>
      <c r="R17" s="61"/>
      <c r="S17" s="59" t="s">
        <v>100</v>
      </c>
      <c r="T17" s="53"/>
      <c r="U17" s="53"/>
      <c r="V17" s="53"/>
      <c r="W17" s="53"/>
      <c r="X17" s="53"/>
      <c r="Y17" s="53"/>
      <c r="Z17" s="53"/>
      <c r="AA17" s="53"/>
      <c r="AB17" s="53"/>
      <c r="AC17" s="53"/>
      <c r="AD17" s="53"/>
      <c r="AE17" s="53"/>
      <c r="AF17" s="53"/>
    </row>
    <row r="18" spans="1:34" ht="15" customHeight="1" x14ac:dyDescent="0.25">
      <c r="B18" s="59" t="str">
        <f>HYPERLINK("https://www.pbo.gov.au/elections/2025-general-election/2025-election-commitments-costings/extend-renewable-heat-industrial-decarbonisation-program", "ECR-2025-6106")</f>
        <v>ECR-2025-6106</v>
      </c>
      <c r="C18" s="59" t="s">
        <v>83</v>
      </c>
      <c r="D18" s="60">
        <v>-0.8</v>
      </c>
      <c r="E18" s="60">
        <v>-0.6</v>
      </c>
      <c r="F18" s="60">
        <v>-0.6</v>
      </c>
      <c r="G18" s="60">
        <v>0</v>
      </c>
      <c r="H18" s="60">
        <v>0</v>
      </c>
      <c r="I18" s="60">
        <v>0</v>
      </c>
      <c r="J18" s="60">
        <v>0</v>
      </c>
      <c r="K18" s="60">
        <v>0</v>
      </c>
      <c r="L18" s="60">
        <v>0</v>
      </c>
      <c r="M18" s="60">
        <v>0</v>
      </c>
      <c r="N18" s="60">
        <v>0</v>
      </c>
      <c r="O18" s="60">
        <v>-2</v>
      </c>
      <c r="P18" s="60">
        <v>-2</v>
      </c>
      <c r="Q18" s="61"/>
      <c r="R18" s="61"/>
      <c r="S18" s="59" t="s">
        <v>101</v>
      </c>
      <c r="T18" s="53"/>
      <c r="U18" s="53"/>
      <c r="V18" s="53"/>
      <c r="W18" s="53"/>
      <c r="X18" s="53"/>
      <c r="Y18" s="53"/>
      <c r="Z18" s="53"/>
      <c r="AA18" s="53"/>
      <c r="AB18" s="53"/>
      <c r="AC18" s="53"/>
      <c r="AD18" s="53"/>
      <c r="AE18" s="53"/>
      <c r="AF18" s="53"/>
    </row>
    <row r="19" spans="1:34" ht="15" customHeight="1" x14ac:dyDescent="0.25">
      <c r="B19" s="62" t="s">
        <v>113</v>
      </c>
      <c r="C19" s="62"/>
      <c r="D19" s="63">
        <v>-52.1</v>
      </c>
      <c r="E19" s="63">
        <v>-51.9</v>
      </c>
      <c r="F19" s="63">
        <v>-51.9</v>
      </c>
      <c r="G19" s="63">
        <v>0</v>
      </c>
      <c r="H19" s="63">
        <v>0</v>
      </c>
      <c r="I19" s="63">
        <v>0</v>
      </c>
      <c r="J19" s="63">
        <v>0</v>
      </c>
      <c r="K19" s="63">
        <v>0</v>
      </c>
      <c r="L19" s="63">
        <v>0</v>
      </c>
      <c r="M19" s="63">
        <v>0</v>
      </c>
      <c r="N19" s="63">
        <v>0</v>
      </c>
      <c r="O19" s="63">
        <v>-155.9</v>
      </c>
      <c r="P19" s="63">
        <v>-155.9</v>
      </c>
      <c r="Q19" s="64" t="s">
        <v>9</v>
      </c>
      <c r="R19" s="64"/>
      <c r="S19" s="59" t="s">
        <v>10</v>
      </c>
      <c r="T19" s="53"/>
      <c r="U19" s="53"/>
      <c r="V19" s="53"/>
      <c r="W19" s="53"/>
      <c r="X19" s="53"/>
      <c r="Y19" s="53"/>
      <c r="Z19" s="53"/>
      <c r="AA19" s="53"/>
      <c r="AB19" s="53"/>
      <c r="AC19" s="53"/>
      <c r="AD19" s="53"/>
      <c r="AE19" s="53"/>
      <c r="AF19" s="53"/>
    </row>
    <row r="20" spans="1:34" s="9" customFormat="1" ht="15" customHeight="1" x14ac:dyDescent="0.25">
      <c r="A20" s="8"/>
      <c r="B20" s="3" t="s">
        <v>11</v>
      </c>
      <c r="C20" s="3"/>
      <c r="D20" s="55" t="s">
        <v>10</v>
      </c>
      <c r="E20" s="55" t="s">
        <v>10</v>
      </c>
      <c r="F20" s="55" t="s">
        <v>10</v>
      </c>
      <c r="G20" s="55" t="s">
        <v>10</v>
      </c>
      <c r="H20" s="55" t="s">
        <v>10</v>
      </c>
      <c r="I20" s="55" t="s">
        <v>10</v>
      </c>
      <c r="J20" s="55" t="s">
        <v>10</v>
      </c>
      <c r="K20" s="55" t="s">
        <v>10</v>
      </c>
      <c r="L20" s="55" t="s">
        <v>10</v>
      </c>
      <c r="M20" s="55" t="s">
        <v>10</v>
      </c>
      <c r="N20" s="55" t="s">
        <v>10</v>
      </c>
      <c r="O20" s="55" t="s">
        <v>10</v>
      </c>
      <c r="P20" s="55" t="s">
        <v>10</v>
      </c>
      <c r="Q20" s="4"/>
      <c r="R20" s="4"/>
      <c r="S20" s="82" t="s">
        <v>10</v>
      </c>
      <c r="T20" s="53"/>
      <c r="U20" s="53"/>
      <c r="V20" s="53"/>
      <c r="W20" s="53"/>
      <c r="X20" s="53"/>
      <c r="Y20" s="53"/>
      <c r="Z20" s="53"/>
      <c r="AA20" s="53"/>
      <c r="AB20" s="53"/>
      <c r="AC20" s="53"/>
      <c r="AD20" s="53"/>
      <c r="AE20" s="53"/>
      <c r="AF20" s="53"/>
    </row>
    <row r="21" spans="1:34" s="9" customFormat="1" ht="15" customHeight="1" x14ac:dyDescent="0.25">
      <c r="A21" s="8"/>
      <c r="B21" s="59" t="str">
        <f>HYPERLINK("https://www.pbo.gov.au/elections/2025-general-election/2025-election-commitments-costings/Establishing-%242-billion-Building-Rural-Hospitals-Fund", "ECR-2025-6349")</f>
        <v>ECR-2025-6349</v>
      </c>
      <c r="C21" s="59" t="s">
        <v>88</v>
      </c>
      <c r="D21" s="60">
        <v>-525</v>
      </c>
      <c r="E21" s="60">
        <v>-512.5</v>
      </c>
      <c r="F21" s="60">
        <v>-512.5</v>
      </c>
      <c r="G21" s="60">
        <v>-512.5</v>
      </c>
      <c r="H21" s="60">
        <v>0</v>
      </c>
      <c r="I21" s="60">
        <v>0</v>
      </c>
      <c r="J21" s="60">
        <v>0</v>
      </c>
      <c r="K21" s="60">
        <v>0</v>
      </c>
      <c r="L21" s="60">
        <v>0</v>
      </c>
      <c r="M21" s="60">
        <v>0</v>
      </c>
      <c r="N21" s="60">
        <v>0</v>
      </c>
      <c r="O21" s="60">
        <v>-2062.5</v>
      </c>
      <c r="P21" s="60">
        <v>-2062.5</v>
      </c>
      <c r="Q21" s="61"/>
      <c r="R21" s="61"/>
      <c r="S21" s="59" t="s">
        <v>106</v>
      </c>
      <c r="T21" s="53"/>
      <c r="U21" s="53"/>
      <c r="V21" s="53"/>
      <c r="W21" s="53"/>
      <c r="X21" s="53"/>
      <c r="Y21" s="53"/>
      <c r="Z21" s="53"/>
      <c r="AA21" s="53"/>
      <c r="AB21" s="53"/>
      <c r="AC21" s="53"/>
      <c r="AD21" s="53"/>
      <c r="AE21" s="53"/>
      <c r="AF21" s="53"/>
    </row>
    <row r="22" spans="1:34" s="9" customFormat="1" ht="15" customHeight="1" x14ac:dyDescent="0.25">
      <c r="A22" s="8"/>
      <c r="B22" s="59" t="str">
        <f>HYPERLINK("https://www.pbo.gov.au/elections/2025-general-election/2025-election-commitments-costings/secure-33-million-rural-universities-train-more-healthcare-workers-plus-75-additional-commonwealth-supported-places", "ECR-2025-6257")</f>
        <v>ECR-2025-6257</v>
      </c>
      <c r="C22" s="59" t="s">
        <v>130</v>
      </c>
      <c r="D22" s="60">
        <v>-12.3</v>
      </c>
      <c r="E22" s="60">
        <v>-14.8</v>
      </c>
      <c r="F22" s="60">
        <v>-17.399999999999999</v>
      </c>
      <c r="G22" s="60">
        <v>-8.6999999999999993</v>
      </c>
      <c r="H22" s="60">
        <v>-10.5</v>
      </c>
      <c r="I22" s="60">
        <v>-12.6</v>
      </c>
      <c r="J22" s="60">
        <v>-14.6</v>
      </c>
      <c r="K22" s="60">
        <v>-16.3</v>
      </c>
      <c r="L22" s="60">
        <v>-17.2</v>
      </c>
      <c r="M22" s="60">
        <v>-18.3</v>
      </c>
      <c r="N22" s="60">
        <v>-19.399999999999999</v>
      </c>
      <c r="O22" s="60">
        <v>-53.2</v>
      </c>
      <c r="P22" s="60">
        <v>-162.1</v>
      </c>
      <c r="Q22" s="61"/>
      <c r="R22" s="61"/>
      <c r="S22" s="59" t="s">
        <v>107</v>
      </c>
      <c r="T22" s="53"/>
      <c r="U22" s="53"/>
      <c r="V22" s="53"/>
      <c r="W22" s="53"/>
      <c r="X22" s="53"/>
      <c r="Y22" s="53"/>
      <c r="Z22" s="53"/>
      <c r="AA22" s="53"/>
      <c r="AB22" s="53"/>
      <c r="AC22" s="53"/>
      <c r="AD22" s="53"/>
      <c r="AE22" s="53"/>
      <c r="AF22" s="53"/>
    </row>
    <row r="23" spans="1:34" s="9" customFormat="1" ht="15" customHeight="1" x14ac:dyDescent="0.25">
      <c r="A23" s="8"/>
      <c r="B23" s="59" t="str">
        <f>HYPERLINK("https://www.pbo.gov.au/elections/2025-general-election/2025-election-commitments-costings/Secure-prac-payments-allied-health-students-including-psychologists-and-medical-students", "ECR-2025-6373")</f>
        <v>ECR-2025-6373</v>
      </c>
      <c r="C23" s="59" t="s">
        <v>90</v>
      </c>
      <c r="D23" s="60">
        <v>-53.6</v>
      </c>
      <c r="E23" s="60">
        <v>-66.599999999999994</v>
      </c>
      <c r="F23" s="60">
        <v>-81.599999999999994</v>
      </c>
      <c r="G23" s="60">
        <v>-88.6</v>
      </c>
      <c r="H23" s="60">
        <v>-95.6</v>
      </c>
      <c r="I23" s="60">
        <v>-104.7</v>
      </c>
      <c r="J23" s="60">
        <v>-113.7</v>
      </c>
      <c r="K23" s="60">
        <v>-123.7</v>
      </c>
      <c r="L23" s="60">
        <v>-134.80000000000001</v>
      </c>
      <c r="M23" s="60">
        <v>-145.9</v>
      </c>
      <c r="N23" s="60">
        <v>-158.9</v>
      </c>
      <c r="O23" s="60">
        <v>-290.39999999999998</v>
      </c>
      <c r="P23" s="60">
        <v>-1167.7</v>
      </c>
      <c r="Q23" s="61"/>
      <c r="R23" s="61"/>
      <c r="S23" s="59" t="s">
        <v>107</v>
      </c>
      <c r="T23" s="53"/>
      <c r="U23" s="53"/>
      <c r="V23" s="53"/>
      <c r="W23" s="53"/>
      <c r="X23" s="53"/>
      <c r="Y23" s="53"/>
      <c r="Z23" s="53"/>
      <c r="AA23" s="53"/>
      <c r="AB23" s="53"/>
      <c r="AC23" s="53"/>
      <c r="AD23" s="53"/>
      <c r="AE23" s="53"/>
      <c r="AF23" s="53"/>
    </row>
    <row r="24" spans="1:34" s="9" customFormat="1" ht="15" customHeight="1" x14ac:dyDescent="0.25">
      <c r="A24" s="8"/>
      <c r="B24" s="62" t="s">
        <v>116</v>
      </c>
      <c r="C24" s="62"/>
      <c r="D24" s="63">
        <v>-590.9</v>
      </c>
      <c r="E24" s="63">
        <v>-593.9</v>
      </c>
      <c r="F24" s="63">
        <v>-611.5</v>
      </c>
      <c r="G24" s="63">
        <v>-609.79999999999995</v>
      </c>
      <c r="H24" s="63">
        <v>-106.1</v>
      </c>
      <c r="I24" s="63">
        <v>-117.3</v>
      </c>
      <c r="J24" s="63">
        <v>-128.30000000000001</v>
      </c>
      <c r="K24" s="63">
        <v>-140</v>
      </c>
      <c r="L24" s="63">
        <v>-152</v>
      </c>
      <c r="M24" s="63">
        <v>-164.2</v>
      </c>
      <c r="N24" s="63">
        <v>-178.3</v>
      </c>
      <c r="O24" s="63">
        <v>-2406.1</v>
      </c>
      <c r="P24" s="63">
        <v>-3392.3</v>
      </c>
      <c r="Q24" s="64" t="s">
        <v>9</v>
      </c>
      <c r="R24" s="64"/>
      <c r="S24" s="59" t="s">
        <v>10</v>
      </c>
      <c r="T24" s="53"/>
      <c r="U24" s="53"/>
      <c r="V24" s="53"/>
      <c r="W24" s="53"/>
      <c r="X24" s="53"/>
      <c r="Y24" s="53"/>
      <c r="Z24" s="53"/>
      <c r="AA24" s="53"/>
      <c r="AB24" s="53"/>
      <c r="AC24" s="53"/>
      <c r="AD24" s="53"/>
      <c r="AE24" s="53"/>
      <c r="AF24" s="53"/>
    </row>
    <row r="25" spans="1:34" ht="15" customHeight="1" x14ac:dyDescent="0.25">
      <c r="B25" s="3" t="s">
        <v>96</v>
      </c>
      <c r="C25" s="3"/>
      <c r="D25" s="55" t="s">
        <v>10</v>
      </c>
      <c r="E25" s="55" t="s">
        <v>10</v>
      </c>
      <c r="F25" s="55" t="s">
        <v>10</v>
      </c>
      <c r="G25" s="55" t="s">
        <v>10</v>
      </c>
      <c r="H25" s="55" t="s">
        <v>10</v>
      </c>
      <c r="I25" s="55" t="s">
        <v>10</v>
      </c>
      <c r="J25" s="55" t="s">
        <v>10</v>
      </c>
      <c r="K25" s="55" t="s">
        <v>10</v>
      </c>
      <c r="L25" s="55" t="s">
        <v>10</v>
      </c>
      <c r="M25" s="55" t="s">
        <v>10</v>
      </c>
      <c r="N25" s="55" t="s">
        <v>10</v>
      </c>
      <c r="O25" s="55" t="s">
        <v>10</v>
      </c>
      <c r="P25" s="55" t="s">
        <v>10</v>
      </c>
      <c r="Q25" s="4"/>
      <c r="R25" s="4"/>
      <c r="S25" s="82" t="s">
        <v>10</v>
      </c>
      <c r="T25" s="53"/>
      <c r="U25" s="53"/>
      <c r="V25" s="53"/>
      <c r="W25" s="53"/>
      <c r="X25" s="53"/>
      <c r="Y25" s="53"/>
      <c r="Z25" s="53"/>
      <c r="AA25" s="53"/>
      <c r="AB25" s="53"/>
      <c r="AC25" s="53"/>
      <c r="AD25" s="53"/>
      <c r="AE25" s="53"/>
      <c r="AF25" s="53"/>
    </row>
    <row r="26" spans="1:34" ht="15" customHeight="1" x14ac:dyDescent="0.25">
      <c r="B26" s="59" t="str">
        <f>HYPERLINK("https://www.pbo.gov.au/elections/2025-general-election/2025-election-commitments-costings/Establishing-ongoing-Regional-Telecommunications-Infrastructure-Fund-grant-program", "ECR-2025-6649")</f>
        <v>ECR-2025-6649</v>
      </c>
      <c r="C26" s="59" t="s">
        <v>97</v>
      </c>
      <c r="D26" s="60">
        <v>-52.5</v>
      </c>
      <c r="E26" s="60">
        <v>-52.6</v>
      </c>
      <c r="F26" s="60">
        <v>-53.9</v>
      </c>
      <c r="G26" s="60">
        <v>-55.2</v>
      </c>
      <c r="H26" s="60">
        <v>-56.6</v>
      </c>
      <c r="I26" s="60">
        <v>-58</v>
      </c>
      <c r="J26" s="60">
        <v>-59.5</v>
      </c>
      <c r="K26" s="60">
        <v>-61</v>
      </c>
      <c r="L26" s="60">
        <v>-62.4</v>
      </c>
      <c r="M26" s="60">
        <v>-64.099999999999994</v>
      </c>
      <c r="N26" s="60">
        <v>-65.599999999999994</v>
      </c>
      <c r="O26" s="60">
        <v>-214.2</v>
      </c>
      <c r="P26" s="60">
        <v>-641.4</v>
      </c>
      <c r="Q26" s="61"/>
      <c r="R26" s="61"/>
      <c r="S26" s="59" t="s">
        <v>111</v>
      </c>
      <c r="T26" s="53"/>
      <c r="U26" s="53"/>
      <c r="V26" s="53"/>
      <c r="W26" s="53"/>
      <c r="X26" s="53"/>
      <c r="Y26" s="53"/>
      <c r="Z26" s="53"/>
      <c r="AA26" s="53"/>
      <c r="AB26" s="53"/>
      <c r="AC26" s="53"/>
      <c r="AD26" s="53"/>
      <c r="AE26" s="53"/>
      <c r="AF26" s="53"/>
    </row>
    <row r="27" spans="1:34" ht="15" customHeight="1" x14ac:dyDescent="0.25">
      <c r="B27" s="59" t="str">
        <f>HYPERLINK("https://www.pbo.gov.au/elections/2025-general-election/2025-election-commitments-costings/Require%20a%20minimum%20of%2024%20hours%20backup%20power%20for%20critical%20phone%20towers%20in%20bushfire-prone%20areas", "ECR-2025-6022")</f>
        <v>ECR-2025-6022</v>
      </c>
      <c r="C27" s="59" t="s">
        <v>98</v>
      </c>
      <c r="D27" s="60">
        <v>-2</v>
      </c>
      <c r="E27" s="60">
        <v>-1.1000000000000001</v>
      </c>
      <c r="F27" s="60">
        <v>-1.1000000000000001</v>
      </c>
      <c r="G27" s="60">
        <v>0</v>
      </c>
      <c r="H27" s="60">
        <v>0</v>
      </c>
      <c r="I27" s="60">
        <v>0</v>
      </c>
      <c r="J27" s="60">
        <v>0</v>
      </c>
      <c r="K27" s="60">
        <v>0</v>
      </c>
      <c r="L27" s="60">
        <v>0</v>
      </c>
      <c r="M27" s="60">
        <v>0</v>
      </c>
      <c r="N27" s="60">
        <v>0</v>
      </c>
      <c r="O27" s="60">
        <v>-4.2</v>
      </c>
      <c r="P27" s="60">
        <v>-4.2</v>
      </c>
      <c r="Q27" s="61"/>
      <c r="R27" s="61"/>
      <c r="S27" s="59" t="s">
        <v>111</v>
      </c>
      <c r="T27" s="53"/>
      <c r="U27" s="53"/>
      <c r="V27" s="53"/>
      <c r="W27" s="53"/>
      <c r="X27" s="53"/>
      <c r="Y27" s="53"/>
      <c r="Z27" s="53"/>
      <c r="AA27" s="53"/>
      <c r="AB27" s="53"/>
      <c r="AC27" s="53"/>
      <c r="AD27" s="53"/>
      <c r="AE27" s="53"/>
      <c r="AF27" s="53"/>
    </row>
    <row r="28" spans="1:34" ht="15" customHeight="1" x14ac:dyDescent="0.25">
      <c r="B28" s="59" t="str">
        <f>HYPERLINK("https://www.pbo.gov.au/elections/2025-general-election/2025-election-commitments-costings/Providing-%24500-million-year-Local-Roads-and-Community-Infrastructure-Program", "ECR-2025-6034")</f>
        <v>ECR-2025-6034</v>
      </c>
      <c r="C28" s="59" t="s">
        <v>99</v>
      </c>
      <c r="D28" s="60">
        <v>-525</v>
      </c>
      <c r="E28" s="60">
        <v>-512.5</v>
      </c>
      <c r="F28" s="60">
        <v>-512.5</v>
      </c>
      <c r="G28" s="60">
        <v>-512.5</v>
      </c>
      <c r="H28" s="60">
        <v>0</v>
      </c>
      <c r="I28" s="60">
        <v>0</v>
      </c>
      <c r="J28" s="60">
        <v>0</v>
      </c>
      <c r="K28" s="60">
        <v>0</v>
      </c>
      <c r="L28" s="60">
        <v>0</v>
      </c>
      <c r="M28" s="60">
        <v>0</v>
      </c>
      <c r="N28" s="60">
        <v>0</v>
      </c>
      <c r="O28" s="60">
        <v>-2062.5</v>
      </c>
      <c r="P28" s="60">
        <v>-2062.5</v>
      </c>
      <c r="Q28" s="61"/>
      <c r="R28" s="61"/>
      <c r="S28" s="59" t="s">
        <v>112</v>
      </c>
      <c r="T28" s="53"/>
      <c r="U28" s="53"/>
      <c r="V28" s="53"/>
      <c r="W28" s="53"/>
      <c r="X28" s="53"/>
      <c r="Y28" s="53"/>
      <c r="Z28" s="53"/>
      <c r="AA28" s="53"/>
      <c r="AB28" s="53"/>
      <c r="AC28" s="53"/>
      <c r="AD28" s="53"/>
      <c r="AE28" s="53"/>
      <c r="AF28" s="53"/>
      <c r="AG28" s="53"/>
      <c r="AH28" s="53"/>
    </row>
    <row r="29" spans="1:34" ht="15" customHeight="1" x14ac:dyDescent="0.25">
      <c r="B29" s="62" t="s">
        <v>119</v>
      </c>
      <c r="C29" s="62"/>
      <c r="D29" s="63">
        <v>-579.5</v>
      </c>
      <c r="E29" s="63">
        <v>-566.20000000000005</v>
      </c>
      <c r="F29" s="63">
        <v>-567.5</v>
      </c>
      <c r="G29" s="63">
        <v>-567.70000000000005</v>
      </c>
      <c r="H29" s="63">
        <v>-56.6</v>
      </c>
      <c r="I29" s="63">
        <v>-58</v>
      </c>
      <c r="J29" s="63">
        <v>-59.5</v>
      </c>
      <c r="K29" s="63">
        <v>-61</v>
      </c>
      <c r="L29" s="63">
        <v>-62.4</v>
      </c>
      <c r="M29" s="63">
        <v>-64.099999999999994</v>
      </c>
      <c r="N29" s="63">
        <v>-65.599999999999994</v>
      </c>
      <c r="O29" s="63">
        <v>-2280.9</v>
      </c>
      <c r="P29" s="63">
        <v>-2708.1</v>
      </c>
      <c r="Q29" s="64" t="s">
        <v>9</v>
      </c>
      <c r="R29" s="64"/>
      <c r="S29" s="64" t="s">
        <v>10</v>
      </c>
      <c r="T29" s="53"/>
      <c r="U29" s="53"/>
      <c r="V29" s="53"/>
      <c r="W29" s="53"/>
      <c r="X29" s="53"/>
      <c r="Y29" s="53"/>
      <c r="Z29" s="53"/>
      <c r="AA29" s="53"/>
      <c r="AB29" s="53"/>
      <c r="AC29" s="53"/>
      <c r="AD29" s="53"/>
      <c r="AE29" s="53"/>
      <c r="AF29" s="53"/>
    </row>
    <row r="30" spans="1:34" ht="15" customHeight="1" x14ac:dyDescent="0.25">
      <c r="B30" s="3" t="s">
        <v>86</v>
      </c>
      <c r="C30" s="3"/>
      <c r="D30" s="55" t="s">
        <v>10</v>
      </c>
      <c r="E30" s="55" t="s">
        <v>10</v>
      </c>
      <c r="F30" s="55" t="s">
        <v>10</v>
      </c>
      <c r="G30" s="55" t="s">
        <v>10</v>
      </c>
      <c r="H30" s="55" t="s">
        <v>10</v>
      </c>
      <c r="I30" s="55" t="s">
        <v>10</v>
      </c>
      <c r="J30" s="55" t="s">
        <v>10</v>
      </c>
      <c r="K30" s="55" t="s">
        <v>10</v>
      </c>
      <c r="L30" s="55" t="s">
        <v>10</v>
      </c>
      <c r="M30" s="55" t="s">
        <v>10</v>
      </c>
      <c r="N30" s="55" t="s">
        <v>10</v>
      </c>
      <c r="O30" s="55" t="s">
        <v>10</v>
      </c>
      <c r="P30" s="55" t="s">
        <v>10</v>
      </c>
      <c r="Q30" s="4"/>
      <c r="R30" s="4"/>
      <c r="S30" s="82" t="s">
        <v>10</v>
      </c>
      <c r="T30" s="53"/>
      <c r="U30" s="53"/>
      <c r="V30" s="53"/>
      <c r="W30" s="53"/>
      <c r="X30" s="53"/>
      <c r="Y30" s="53"/>
      <c r="Z30" s="53"/>
      <c r="AA30" s="53"/>
      <c r="AB30" s="53"/>
      <c r="AC30" s="53"/>
      <c r="AD30" s="53"/>
      <c r="AE30" s="53"/>
      <c r="AF30" s="53"/>
    </row>
    <row r="31" spans="1:34" ht="15" customHeight="1" x14ac:dyDescent="0.25">
      <c r="B31" s="59" t="str">
        <f>HYPERLINK("https://www.pbo.gov.au/elections/2025-general-election/2025-election-commitments-costings/establish-ongoing-non-competitive-grant-program-ecec-providers-and-increase-capital-grants-childcare-centres-1-billion", "ECR-2025-6681")</f>
        <v>ECR-2025-6681</v>
      </c>
      <c r="C31" s="59" t="s">
        <v>87</v>
      </c>
      <c r="D31" s="60">
        <v>-135.19999999999999</v>
      </c>
      <c r="E31" s="60">
        <v>-132.9</v>
      </c>
      <c r="F31" s="60">
        <v>-102.5</v>
      </c>
      <c r="G31" s="60">
        <v>-102.5</v>
      </c>
      <c r="H31" s="60">
        <v>-102.5</v>
      </c>
      <c r="I31" s="60">
        <v>0</v>
      </c>
      <c r="J31" s="60">
        <v>0</v>
      </c>
      <c r="K31" s="60">
        <v>0</v>
      </c>
      <c r="L31" s="60">
        <v>0</v>
      </c>
      <c r="M31" s="60">
        <v>0</v>
      </c>
      <c r="N31" s="60">
        <v>0</v>
      </c>
      <c r="O31" s="60">
        <v>-473.1</v>
      </c>
      <c r="P31" s="60">
        <v>-575.6</v>
      </c>
      <c r="Q31" s="61"/>
      <c r="R31" s="61"/>
      <c r="S31" s="59" t="s">
        <v>105</v>
      </c>
      <c r="T31" s="53"/>
      <c r="U31" s="53"/>
      <c r="V31" s="53"/>
      <c r="W31" s="53"/>
      <c r="X31" s="53"/>
      <c r="Y31" s="53"/>
      <c r="Z31" s="53"/>
      <c r="AA31" s="53"/>
      <c r="AB31" s="53"/>
      <c r="AC31" s="53"/>
      <c r="AD31" s="53"/>
      <c r="AE31" s="53"/>
      <c r="AF31" s="53"/>
    </row>
    <row r="32" spans="1:34" ht="15" customHeight="1" x14ac:dyDescent="0.25">
      <c r="B32" s="62" t="s">
        <v>115</v>
      </c>
      <c r="C32" s="62"/>
      <c r="D32" s="63">
        <v>-135.19999999999999</v>
      </c>
      <c r="E32" s="63">
        <v>-132.9</v>
      </c>
      <c r="F32" s="63">
        <v>-102.5</v>
      </c>
      <c r="G32" s="63">
        <v>-102.5</v>
      </c>
      <c r="H32" s="63">
        <v>-102.5</v>
      </c>
      <c r="I32" s="63">
        <v>0</v>
      </c>
      <c r="J32" s="63">
        <v>0</v>
      </c>
      <c r="K32" s="63">
        <v>0</v>
      </c>
      <c r="L32" s="63">
        <v>0</v>
      </c>
      <c r="M32" s="63">
        <v>0</v>
      </c>
      <c r="N32" s="63">
        <v>0</v>
      </c>
      <c r="O32" s="63">
        <v>-473.1</v>
      </c>
      <c r="P32" s="63">
        <v>-575.6</v>
      </c>
      <c r="Q32" s="64" t="s">
        <v>9</v>
      </c>
      <c r="R32" s="64"/>
      <c r="S32" s="59" t="s">
        <v>10</v>
      </c>
      <c r="T32" s="53"/>
      <c r="U32" s="53"/>
      <c r="V32" s="53"/>
      <c r="W32" s="53"/>
      <c r="X32" s="53"/>
      <c r="Y32" s="53"/>
      <c r="Z32" s="53"/>
      <c r="AA32" s="53"/>
      <c r="AB32" s="53"/>
      <c r="AC32" s="53"/>
      <c r="AD32" s="53"/>
      <c r="AE32" s="53"/>
      <c r="AF32" s="53"/>
    </row>
    <row r="33" spans="2:32" ht="15" customHeight="1" x14ac:dyDescent="0.25">
      <c r="B33" s="3" t="s">
        <v>12</v>
      </c>
      <c r="C33" s="3"/>
      <c r="D33" s="55">
        <v>-40.5</v>
      </c>
      <c r="E33" s="55">
        <v>-123.2</v>
      </c>
      <c r="F33" s="55">
        <v>-211.7</v>
      </c>
      <c r="G33" s="55">
        <v>-306.7</v>
      </c>
      <c r="H33" s="55">
        <v>-377.3</v>
      </c>
      <c r="I33" s="55">
        <v>-413.9</v>
      </c>
      <c r="J33" s="55">
        <v>-442.4</v>
      </c>
      <c r="K33" s="55">
        <v>-470.9</v>
      </c>
      <c r="L33" s="55">
        <v>-502</v>
      </c>
      <c r="M33" s="55">
        <v>-535.4</v>
      </c>
      <c r="N33" s="55">
        <v>-572.4</v>
      </c>
      <c r="O33" s="55">
        <v>-682.1</v>
      </c>
      <c r="P33" s="55">
        <v>-3996.4</v>
      </c>
      <c r="Q33" s="5" t="s">
        <v>13</v>
      </c>
      <c r="R33" s="4"/>
      <c r="S33" s="4"/>
      <c r="T33" s="53"/>
      <c r="U33" s="53"/>
      <c r="V33" s="53"/>
      <c r="W33" s="53"/>
      <c r="X33" s="53"/>
      <c r="Y33" s="53"/>
      <c r="Z33" s="53"/>
      <c r="AA33" s="53"/>
      <c r="AB33" s="53"/>
      <c r="AC33" s="53"/>
      <c r="AD33" s="53"/>
      <c r="AE33" s="53"/>
      <c r="AF33" s="53"/>
    </row>
    <row r="34" spans="2:32" ht="15" customHeight="1" x14ac:dyDescent="0.25">
      <c r="B34" s="6" t="s">
        <v>148</v>
      </c>
      <c r="C34" s="6"/>
      <c r="D34" s="56">
        <v>-2366.1</v>
      </c>
      <c r="E34" s="56">
        <v>-2398.6</v>
      </c>
      <c r="F34" s="56">
        <v>-2488.9</v>
      </c>
      <c r="G34" s="56">
        <v>-2523.1</v>
      </c>
      <c r="H34" s="56">
        <v>-1189</v>
      </c>
      <c r="I34" s="56">
        <v>-716.8</v>
      </c>
      <c r="J34" s="56">
        <v>-790.2</v>
      </c>
      <c r="K34" s="56">
        <v>-864.3</v>
      </c>
      <c r="L34" s="56">
        <v>-942.4</v>
      </c>
      <c r="M34" s="56">
        <v>-1024.0999999999999</v>
      </c>
      <c r="N34" s="56">
        <v>-1114.2</v>
      </c>
      <c r="O34" s="56">
        <v>-9776.7000000000007</v>
      </c>
      <c r="P34" s="56">
        <v>-16417.7</v>
      </c>
      <c r="Q34" s="7" t="s">
        <v>14</v>
      </c>
      <c r="R34" s="7" t="s">
        <v>15</v>
      </c>
      <c r="S34" s="79"/>
      <c r="T34" s="53"/>
      <c r="U34" s="53"/>
      <c r="V34" s="53"/>
      <c r="W34" s="53"/>
      <c r="X34" s="53"/>
      <c r="Y34" s="53"/>
      <c r="Z34" s="53"/>
      <c r="AA34" s="53"/>
      <c r="AB34" s="53"/>
      <c r="AC34" s="53"/>
      <c r="AD34" s="53"/>
      <c r="AE34" s="53"/>
      <c r="AF34" s="53"/>
    </row>
    <row r="35" spans="2:32" ht="15" customHeight="1" x14ac:dyDescent="0.25">
      <c r="B35" s="58" t="s">
        <v>16</v>
      </c>
      <c r="C35" s="3"/>
      <c r="D35" s="55"/>
      <c r="E35" s="55"/>
      <c r="F35" s="55"/>
      <c r="G35" s="55"/>
      <c r="H35" s="55"/>
      <c r="I35" s="55"/>
      <c r="J35" s="55"/>
      <c r="K35" s="55"/>
      <c r="L35" s="55"/>
      <c r="M35" s="55"/>
      <c r="N35" s="55"/>
      <c r="O35" s="55"/>
      <c r="P35" s="55"/>
      <c r="Q35" s="4"/>
      <c r="R35" s="4"/>
      <c r="S35" s="4"/>
      <c r="T35" s="53"/>
      <c r="U35" s="53"/>
      <c r="V35" s="53"/>
      <c r="W35" s="53"/>
      <c r="X35" s="53"/>
      <c r="Y35" s="53"/>
      <c r="Z35" s="53"/>
      <c r="AA35" s="53"/>
      <c r="AB35" s="53"/>
      <c r="AC35" s="53"/>
      <c r="AD35" s="53"/>
      <c r="AE35" s="53"/>
      <c r="AF35" s="53"/>
    </row>
    <row r="36" spans="2:32" ht="15" customHeight="1" x14ac:dyDescent="0.25">
      <c r="B36" s="58" t="s">
        <v>17</v>
      </c>
      <c r="C36" s="3"/>
      <c r="D36" s="55">
        <v>-71.3</v>
      </c>
      <c r="E36" s="55">
        <v>-202.9</v>
      </c>
      <c r="F36" s="55">
        <v>-320.60000000000002</v>
      </c>
      <c r="G36" s="55">
        <v>-433.2</v>
      </c>
      <c r="H36" s="55">
        <v>-476.7</v>
      </c>
      <c r="I36" s="55">
        <v>-453.3</v>
      </c>
      <c r="J36" s="55">
        <v>-433</v>
      </c>
      <c r="K36" s="55">
        <v>-413.8</v>
      </c>
      <c r="L36" s="55">
        <v>-397.6</v>
      </c>
      <c r="M36" s="55">
        <v>-382.5</v>
      </c>
      <c r="N36" s="55">
        <v>-371.4</v>
      </c>
      <c r="O36" s="55">
        <v>-1028</v>
      </c>
      <c r="P36" s="55">
        <v>-3956.3</v>
      </c>
      <c r="Q36" s="4" t="s">
        <v>18</v>
      </c>
      <c r="R36" s="4"/>
      <c r="S36" s="4"/>
      <c r="T36" s="53"/>
      <c r="U36" s="53"/>
      <c r="V36" s="53"/>
      <c r="W36" s="53"/>
      <c r="X36" s="53"/>
      <c r="Y36" s="53"/>
      <c r="Z36" s="53"/>
      <c r="AA36" s="53"/>
      <c r="AB36" s="53"/>
      <c r="AC36" s="53"/>
      <c r="AD36" s="53"/>
      <c r="AE36" s="53"/>
      <c r="AF36" s="53"/>
    </row>
    <row r="37" spans="2:32" ht="15" customHeight="1" x14ac:dyDescent="0.25">
      <c r="B37" s="65" t="str">
        <f>HYPERLINK("https://www.pbo.gov.au/elections/2025-general-election/2025-election-commitments-costings/Home-electrification", "ECR-2025-6088")</f>
        <v>ECR-2025-6088</v>
      </c>
      <c r="C37" s="59" t="s">
        <v>147</v>
      </c>
      <c r="D37" s="60">
        <v>-71</v>
      </c>
      <c r="E37" s="60">
        <v>-202</v>
      </c>
      <c r="F37" s="60">
        <v>-319</v>
      </c>
      <c r="G37" s="60">
        <v>-431</v>
      </c>
      <c r="H37" s="60">
        <v>-474</v>
      </c>
      <c r="I37" s="60">
        <v>-450</v>
      </c>
      <c r="J37" s="60">
        <v>-429</v>
      </c>
      <c r="K37" s="60">
        <v>-409</v>
      </c>
      <c r="L37" s="60">
        <v>-392</v>
      </c>
      <c r="M37" s="60">
        <v>-376</v>
      </c>
      <c r="N37" s="60">
        <v>-364</v>
      </c>
      <c r="O37" s="60">
        <v>-1023</v>
      </c>
      <c r="P37" s="60">
        <v>-3917</v>
      </c>
      <c r="Q37" s="61"/>
      <c r="R37" s="61"/>
      <c r="S37" s="59" t="s">
        <v>103</v>
      </c>
      <c r="T37" s="53"/>
      <c r="U37" s="53"/>
      <c r="V37" s="53"/>
      <c r="W37" s="53"/>
      <c r="X37" s="53"/>
      <c r="Y37" s="53"/>
      <c r="Z37" s="53"/>
      <c r="AA37" s="53"/>
      <c r="AB37" s="53"/>
      <c r="AC37" s="53"/>
      <c r="AD37" s="53"/>
      <c r="AE37" s="53"/>
      <c r="AF37" s="53"/>
    </row>
    <row r="38" spans="2:32" ht="15" customHeight="1" x14ac:dyDescent="0.25">
      <c r="B38" s="65" t="str">
        <f>HYPERLINK("https://www.pbo.gov.au/elections/2025-general-election/2025-election-commitments-costings/secure-33-million-rural-universities-train-more-healthcare-workers-plus-75-additional-commonwealth-supported-places", "ECR-2025-6257")</f>
        <v>ECR-2025-6257</v>
      </c>
      <c r="C38" s="59" t="s">
        <v>130</v>
      </c>
      <c r="D38" s="60">
        <v>-0.3</v>
      </c>
      <c r="E38" s="60">
        <v>-0.9</v>
      </c>
      <c r="F38" s="60">
        <v>-1.6</v>
      </c>
      <c r="G38" s="60">
        <v>-2.2000000000000002</v>
      </c>
      <c r="H38" s="60">
        <v>-2.7</v>
      </c>
      <c r="I38" s="60">
        <v>-3.3</v>
      </c>
      <c r="J38" s="60">
        <v>-4</v>
      </c>
      <c r="K38" s="60">
        <v>-4.8</v>
      </c>
      <c r="L38" s="60">
        <v>-5.6</v>
      </c>
      <c r="M38" s="60">
        <v>-6.5</v>
      </c>
      <c r="N38" s="60">
        <v>-7.4</v>
      </c>
      <c r="O38" s="60">
        <v>-5</v>
      </c>
      <c r="P38" s="60">
        <v>-39.299999999999997</v>
      </c>
      <c r="Q38" s="61"/>
      <c r="R38" s="61"/>
      <c r="S38" s="59" t="s">
        <v>107</v>
      </c>
      <c r="T38" s="53"/>
      <c r="U38" s="53"/>
      <c r="V38" s="53"/>
      <c r="W38" s="53"/>
      <c r="X38" s="53"/>
      <c r="Y38" s="53"/>
      <c r="Z38" s="53"/>
      <c r="AA38" s="53"/>
      <c r="AB38" s="53"/>
      <c r="AC38" s="53"/>
      <c r="AD38" s="53"/>
      <c r="AE38" s="53"/>
      <c r="AF38" s="53"/>
    </row>
    <row r="39" spans="2:32" ht="15" customHeight="1" x14ac:dyDescent="0.25">
      <c r="B39" s="3" t="s">
        <v>19</v>
      </c>
      <c r="C39" s="3"/>
      <c r="D39" s="55">
        <v>-40.5</v>
      </c>
      <c r="E39" s="55">
        <v>-123.2</v>
      </c>
      <c r="F39" s="55">
        <v>-211.7</v>
      </c>
      <c r="G39" s="55">
        <v>-306.7</v>
      </c>
      <c r="H39" s="55">
        <v>-377.3</v>
      </c>
      <c r="I39" s="55">
        <v>-413.9</v>
      </c>
      <c r="J39" s="55">
        <v>-442.4</v>
      </c>
      <c r="K39" s="55">
        <v>-470.9</v>
      </c>
      <c r="L39" s="55">
        <v>-502</v>
      </c>
      <c r="M39" s="55">
        <v>-535.4</v>
      </c>
      <c r="N39" s="55">
        <v>-572.4</v>
      </c>
      <c r="O39" s="55">
        <v>-682.1</v>
      </c>
      <c r="P39" s="55">
        <v>-3996.4</v>
      </c>
      <c r="Q39" s="5" t="s">
        <v>13</v>
      </c>
      <c r="R39" s="4"/>
      <c r="S39" s="4"/>
      <c r="T39" s="53"/>
      <c r="U39" s="53"/>
      <c r="V39" s="53"/>
      <c r="W39" s="53"/>
      <c r="X39" s="53"/>
      <c r="Y39" s="53"/>
      <c r="Z39" s="53"/>
      <c r="AA39" s="53"/>
      <c r="AB39" s="53"/>
      <c r="AC39" s="53"/>
      <c r="AD39" s="53"/>
      <c r="AE39" s="53"/>
      <c r="AF39" s="53"/>
    </row>
    <row r="40" spans="2:32" ht="15" customHeight="1" x14ac:dyDescent="0.25">
      <c r="B40" s="6" t="s">
        <v>149</v>
      </c>
      <c r="C40" s="6"/>
      <c r="D40" s="56">
        <v>-111.8</v>
      </c>
      <c r="E40" s="56">
        <v>-326.10000000000002</v>
      </c>
      <c r="F40" s="56">
        <v>-532.29999999999995</v>
      </c>
      <c r="G40" s="56">
        <v>-739.9</v>
      </c>
      <c r="H40" s="56">
        <v>-854</v>
      </c>
      <c r="I40" s="56">
        <v>-867.2</v>
      </c>
      <c r="J40" s="56">
        <v>-875.4</v>
      </c>
      <c r="K40" s="56">
        <v>-884.7</v>
      </c>
      <c r="L40" s="56">
        <v>-899.6</v>
      </c>
      <c r="M40" s="56">
        <v>-917.9</v>
      </c>
      <c r="N40" s="56">
        <v>-943.8</v>
      </c>
      <c r="O40" s="56">
        <v>-1710.1</v>
      </c>
      <c r="P40" s="56">
        <v>-7952.7</v>
      </c>
      <c r="Q40" s="7" t="s">
        <v>20</v>
      </c>
      <c r="R40" s="7" t="s">
        <v>21</v>
      </c>
      <c r="S40" s="79"/>
      <c r="T40" s="53"/>
      <c r="U40" s="53"/>
      <c r="V40" s="53"/>
      <c r="W40" s="53"/>
      <c r="X40" s="53"/>
      <c r="Y40" s="53"/>
      <c r="Z40" s="53"/>
      <c r="AA40" s="53"/>
      <c r="AB40" s="53"/>
      <c r="AC40" s="53"/>
      <c r="AD40" s="53"/>
      <c r="AE40" s="53"/>
      <c r="AF40" s="53"/>
    </row>
    <row r="41" spans="2:32" ht="15" customHeight="1" x14ac:dyDescent="0.25"/>
    <row r="42" spans="2:32" ht="15" customHeight="1" x14ac:dyDescent="0.25">
      <c r="B42" s="14" t="s">
        <v>22</v>
      </c>
      <c r="Q42" s="70"/>
      <c r="R42" s="71"/>
    </row>
    <row r="43" spans="2:32" ht="15" customHeight="1" x14ac:dyDescent="0.25">
      <c r="B43" s="10" t="s">
        <v>23</v>
      </c>
      <c r="Q43" s="70"/>
      <c r="R43" s="71"/>
    </row>
    <row r="44" spans="2:32" ht="15" customHeight="1" x14ac:dyDescent="0.25">
      <c r="B44" s="10" t="s">
        <v>24</v>
      </c>
      <c r="Q44" s="70"/>
      <c r="R44" s="71"/>
    </row>
    <row r="45" spans="2:32" ht="15" customHeight="1" x14ac:dyDescent="0.25">
      <c r="B45" s="10" t="s">
        <v>25</v>
      </c>
      <c r="Q45" s="70"/>
      <c r="R45" s="71"/>
    </row>
    <row r="46" spans="2:32" ht="15" customHeight="1" x14ac:dyDescent="0.25">
      <c r="B46" s="10" t="s">
        <v>26</v>
      </c>
      <c r="Q46" s="70"/>
      <c r="R46" s="71"/>
    </row>
    <row r="47" spans="2:32" ht="15" customHeight="1" x14ac:dyDescent="0.25">
      <c r="B47" s="10" t="s">
        <v>27</v>
      </c>
      <c r="C47" s="73"/>
      <c r="D47" s="74"/>
      <c r="E47" s="74"/>
      <c r="F47" s="74"/>
      <c r="G47" s="74"/>
      <c r="H47" s="74"/>
      <c r="I47" s="74"/>
      <c r="J47" s="74"/>
      <c r="K47" s="74"/>
      <c r="L47" s="74"/>
      <c r="M47" s="74"/>
      <c r="N47" s="74"/>
      <c r="O47" s="74"/>
      <c r="P47" s="74"/>
      <c r="Q47" s="75"/>
      <c r="R47" s="76"/>
    </row>
    <row r="48" spans="2:32" ht="15" customHeight="1" x14ac:dyDescent="0.25">
      <c r="B48" s="72" t="s">
        <v>28</v>
      </c>
      <c r="Q48" s="70"/>
      <c r="R48" s="71"/>
    </row>
    <row r="49" spans="2:18" ht="15" customHeight="1" x14ac:dyDescent="0.25">
      <c r="Q49" s="70"/>
      <c r="R49" s="71"/>
    </row>
    <row r="50" spans="2:18" x14ac:dyDescent="0.25">
      <c r="B50" s="15" t="s">
        <v>29</v>
      </c>
      <c r="Q50" s="70"/>
      <c r="R50" s="71"/>
    </row>
    <row r="51" spans="2:18" x14ac:dyDescent="0.25">
      <c r="Q51" s="70"/>
      <c r="R51" s="71"/>
    </row>
    <row r="52" spans="2:18" x14ac:dyDescent="0.25">
      <c r="Q52" s="70"/>
      <c r="R52" s="71"/>
    </row>
  </sheetData>
  <mergeCells count="1">
    <mergeCell ref="B1:F1"/>
  </mergeCells>
  <hyperlinks>
    <hyperlink ref="B50" location="Contents!A1" display="Back to contents" xr:uid="{3390D00C-C27B-48D5-93B4-165F7CEE2C4F}"/>
  </hyperlinks>
  <pageMargins left="0.25" right="0.25" top="0.75" bottom="0.75" header="0.3" footer="0.3"/>
  <pageSetup paperSize="8" scale="50"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97E7-F333-4363-85CB-3635D3B0251F}">
  <sheetPr>
    <tabColor theme="0" tint="-4.9989318521683403E-2"/>
    <pageSetUpPr fitToPage="1"/>
  </sheetPr>
  <dimension ref="A1:AG52"/>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4.28515625" style="8" customWidth="1"/>
    <col min="3" max="3" width="42.7109375" style="8" customWidth="1"/>
    <col min="4" max="15" width="7.85546875" style="53" customWidth="1"/>
    <col min="16" max="16" width="9.42578125" style="53" customWidth="1"/>
    <col min="17" max="17" width="10.7109375" style="9" customWidth="1"/>
    <col min="18" max="18" width="10.7109375" style="17" customWidth="1"/>
    <col min="19" max="19" width="136.28515625" style="11" bestFit="1" customWidth="1"/>
    <col min="20" max="16384" width="8.85546875" style="11"/>
  </cols>
  <sheetData>
    <row r="1" spans="1:33" x14ac:dyDescent="0.25">
      <c r="B1" s="83"/>
      <c r="C1" s="83"/>
      <c r="D1" s="83"/>
      <c r="E1" s="83"/>
      <c r="F1" s="83"/>
    </row>
    <row r="2" spans="1:33" ht="24.95" customHeight="1" x14ac:dyDescent="0.25">
      <c r="B2" s="18" t="s">
        <v>124</v>
      </c>
    </row>
    <row r="3" spans="1:33" s="13" customFormat="1" ht="24.95" customHeight="1" x14ac:dyDescent="0.25">
      <c r="A3" s="12"/>
      <c r="B3" s="1" t="s">
        <v>4</v>
      </c>
      <c r="C3" s="1" t="s">
        <v>5</v>
      </c>
      <c r="D3" s="54" t="s">
        <v>152</v>
      </c>
      <c r="E3" s="54" t="s">
        <v>153</v>
      </c>
      <c r="F3" s="54" t="s">
        <v>154</v>
      </c>
      <c r="G3" s="54" t="s">
        <v>155</v>
      </c>
      <c r="H3" s="54" t="s">
        <v>156</v>
      </c>
      <c r="I3" s="54" t="s">
        <v>157</v>
      </c>
      <c r="J3" s="54" t="s">
        <v>158</v>
      </c>
      <c r="K3" s="54" t="s">
        <v>159</v>
      </c>
      <c r="L3" s="54" t="s">
        <v>160</v>
      </c>
      <c r="M3" s="54" t="s">
        <v>161</v>
      </c>
      <c r="N3" s="54" t="s">
        <v>162</v>
      </c>
      <c r="O3" s="54" t="s">
        <v>163</v>
      </c>
      <c r="P3" s="84" t="s">
        <v>164</v>
      </c>
      <c r="Q3" s="2" t="s">
        <v>6</v>
      </c>
      <c r="R3" s="2" t="s">
        <v>7</v>
      </c>
      <c r="S3" s="1" t="s">
        <v>8</v>
      </c>
    </row>
    <row r="4" spans="1:33" s="9" customFormat="1" ht="15" customHeight="1" x14ac:dyDescent="0.25">
      <c r="A4" s="8"/>
      <c r="B4" s="3" t="s">
        <v>91</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82" t="s">
        <v>10</v>
      </c>
      <c r="U4" s="11"/>
      <c r="V4" s="11"/>
      <c r="W4" s="11"/>
      <c r="X4" s="11"/>
      <c r="Y4" s="11"/>
      <c r="Z4" s="11"/>
      <c r="AA4" s="11"/>
      <c r="AB4" s="11"/>
      <c r="AC4" s="11"/>
      <c r="AD4" s="11"/>
      <c r="AE4" s="11"/>
      <c r="AF4" s="11"/>
      <c r="AG4" s="11"/>
    </row>
    <row r="5" spans="1:33" s="9" customFormat="1" ht="15" customHeight="1" x14ac:dyDescent="0.25">
      <c r="A5" s="8"/>
      <c r="B5" s="59" t="str">
        <f>HYPERLINK("https://www.pbo.gov.au/elections/2025-general-election/2025-election-commitments-costings/Creating-%242-billion-Regional-Housing-Infrastructure-Fund", "ECR-2025-6385")</f>
        <v>ECR-2025-6385</v>
      </c>
      <c r="C5" s="59" t="s">
        <v>92</v>
      </c>
      <c r="D5" s="60">
        <v>-420</v>
      </c>
      <c r="E5" s="60">
        <v>-410</v>
      </c>
      <c r="F5" s="60">
        <v>-410</v>
      </c>
      <c r="G5" s="60">
        <v>-410</v>
      </c>
      <c r="H5" s="60">
        <v>-410</v>
      </c>
      <c r="I5" s="60">
        <v>0</v>
      </c>
      <c r="J5" s="60">
        <v>0</v>
      </c>
      <c r="K5" s="60">
        <v>0</v>
      </c>
      <c r="L5" s="60">
        <v>0</v>
      </c>
      <c r="M5" s="60">
        <v>0</v>
      </c>
      <c r="N5" s="60">
        <v>0</v>
      </c>
      <c r="O5" s="60">
        <v>-1650</v>
      </c>
      <c r="P5" s="60">
        <v>-2060</v>
      </c>
      <c r="Q5" s="61"/>
      <c r="R5" s="61"/>
      <c r="S5" s="59" t="s">
        <v>108</v>
      </c>
      <c r="U5" s="11"/>
      <c r="V5" s="11"/>
      <c r="W5" s="11"/>
      <c r="X5" s="11"/>
      <c r="Y5" s="11"/>
      <c r="Z5" s="11"/>
      <c r="AA5" s="11"/>
      <c r="AB5" s="11"/>
      <c r="AC5" s="11"/>
      <c r="AD5" s="11"/>
      <c r="AE5" s="11"/>
      <c r="AF5" s="11"/>
      <c r="AG5" s="11"/>
    </row>
    <row r="6" spans="1:33" s="9" customFormat="1" ht="15" customHeight="1" x14ac:dyDescent="0.25">
      <c r="A6" s="8"/>
      <c r="B6" s="62" t="s">
        <v>117</v>
      </c>
      <c r="C6" s="62"/>
      <c r="D6" s="63">
        <v>-420</v>
      </c>
      <c r="E6" s="63">
        <v>-410</v>
      </c>
      <c r="F6" s="63">
        <v>-410</v>
      </c>
      <c r="G6" s="63">
        <v>-410</v>
      </c>
      <c r="H6" s="63">
        <v>-410</v>
      </c>
      <c r="I6" s="63">
        <v>0</v>
      </c>
      <c r="J6" s="63">
        <v>0</v>
      </c>
      <c r="K6" s="63">
        <v>0</v>
      </c>
      <c r="L6" s="63">
        <v>0</v>
      </c>
      <c r="M6" s="63">
        <v>0</v>
      </c>
      <c r="N6" s="63">
        <v>0</v>
      </c>
      <c r="O6" s="63">
        <v>-1650</v>
      </c>
      <c r="P6" s="63">
        <v>-2060</v>
      </c>
      <c r="Q6" s="64" t="s">
        <v>9</v>
      </c>
      <c r="R6" s="64"/>
      <c r="S6" s="59" t="s">
        <v>10</v>
      </c>
      <c r="U6" s="11"/>
      <c r="V6" s="11"/>
      <c r="W6" s="11"/>
      <c r="X6" s="11"/>
      <c r="Y6" s="11"/>
      <c r="Z6" s="11"/>
      <c r="AA6" s="11"/>
      <c r="AB6" s="11"/>
      <c r="AC6" s="11"/>
      <c r="AD6" s="11"/>
      <c r="AE6" s="11"/>
      <c r="AF6" s="11"/>
      <c r="AG6" s="11"/>
    </row>
    <row r="7" spans="1:33" s="9" customFormat="1" ht="15" customHeight="1" x14ac:dyDescent="0.25">
      <c r="A7" s="8"/>
      <c r="B7" s="3" t="s">
        <v>93</v>
      </c>
      <c r="C7" s="3"/>
      <c r="D7" s="55" t="s">
        <v>10</v>
      </c>
      <c r="E7" s="55" t="s">
        <v>10</v>
      </c>
      <c r="F7" s="55" t="s">
        <v>10</v>
      </c>
      <c r="G7" s="55" t="s">
        <v>10</v>
      </c>
      <c r="H7" s="55" t="s">
        <v>10</v>
      </c>
      <c r="I7" s="55" t="s">
        <v>10</v>
      </c>
      <c r="J7" s="55" t="s">
        <v>10</v>
      </c>
      <c r="K7" s="55" t="s">
        <v>10</v>
      </c>
      <c r="L7" s="55" t="s">
        <v>10</v>
      </c>
      <c r="M7" s="55" t="s">
        <v>10</v>
      </c>
      <c r="N7" s="55" t="s">
        <v>10</v>
      </c>
      <c r="O7" s="55" t="s">
        <v>10</v>
      </c>
      <c r="P7" s="55" t="s">
        <v>10</v>
      </c>
      <c r="Q7" s="4"/>
      <c r="R7" s="4"/>
      <c r="S7" s="82" t="s">
        <v>10</v>
      </c>
      <c r="U7" s="11"/>
      <c r="V7" s="11"/>
      <c r="W7" s="11"/>
      <c r="X7" s="11"/>
      <c r="Y7" s="11"/>
      <c r="Z7" s="11"/>
      <c r="AA7" s="11"/>
      <c r="AB7" s="11"/>
      <c r="AC7" s="11"/>
      <c r="AD7" s="11"/>
      <c r="AE7" s="11"/>
      <c r="AF7" s="11"/>
      <c r="AG7" s="11"/>
    </row>
    <row r="8" spans="1:33" ht="15" customHeight="1" x14ac:dyDescent="0.25">
      <c r="B8" s="59" t="str">
        <f>HYPERLINK("https://www.pbo.gov.au/elections/2025-general-election/2025-election-commitments-costings/Establish-independent-Whistleblower-Protection-Authority", "ECR-2025-6800")</f>
        <v>ECR-2025-6800</v>
      </c>
      <c r="C8" s="59" t="s">
        <v>94</v>
      </c>
      <c r="D8" s="60">
        <v>-35.5</v>
      </c>
      <c r="E8" s="60">
        <v>-21</v>
      </c>
      <c r="F8" s="60">
        <v>-21.3</v>
      </c>
      <c r="G8" s="60">
        <v>-21.7</v>
      </c>
      <c r="H8" s="60">
        <v>-22</v>
      </c>
      <c r="I8" s="60">
        <v>-22.3</v>
      </c>
      <c r="J8" s="60">
        <v>-22.7</v>
      </c>
      <c r="K8" s="60">
        <v>-23</v>
      </c>
      <c r="L8" s="60">
        <v>-23.3</v>
      </c>
      <c r="M8" s="60">
        <v>-23.7</v>
      </c>
      <c r="N8" s="60">
        <v>-24.1</v>
      </c>
      <c r="O8" s="60">
        <v>-99.5</v>
      </c>
      <c r="P8" s="60">
        <v>-260.60000000000002</v>
      </c>
      <c r="Q8" s="61"/>
      <c r="R8" s="61"/>
      <c r="S8" s="59" t="s">
        <v>109</v>
      </c>
    </row>
    <row r="9" spans="1:33" s="9" customFormat="1" ht="15" customHeight="1" x14ac:dyDescent="0.25">
      <c r="A9" s="8"/>
      <c r="B9" s="59" t="str">
        <f>HYPERLINK("https://www.pbo.gov.au/elections/2025-general-election/2025-election-commitments-costings/Remove-exceptional-circumstances-test-required-nacc-public-hearings", "ECR-2025-6696")</f>
        <v>ECR-2025-6696</v>
      </c>
      <c r="C9" s="59" t="s">
        <v>95</v>
      </c>
      <c r="D9" s="60">
        <v>-0.1</v>
      </c>
      <c r="E9" s="60">
        <v>-0.1</v>
      </c>
      <c r="F9" s="60">
        <v>-0.1</v>
      </c>
      <c r="G9" s="60">
        <v>-0.1</v>
      </c>
      <c r="H9" s="60">
        <v>-0.1</v>
      </c>
      <c r="I9" s="60">
        <v>-0.1</v>
      </c>
      <c r="J9" s="60">
        <v>-0.1</v>
      </c>
      <c r="K9" s="60">
        <v>-0.1</v>
      </c>
      <c r="L9" s="60">
        <v>-0.1</v>
      </c>
      <c r="M9" s="60">
        <v>-0.1</v>
      </c>
      <c r="N9" s="60">
        <v>-0.1</v>
      </c>
      <c r="O9" s="60">
        <v>-0.4</v>
      </c>
      <c r="P9" s="60">
        <v>-1.1000000000000001</v>
      </c>
      <c r="Q9" s="61"/>
      <c r="R9" s="61"/>
      <c r="S9" s="59" t="s">
        <v>110</v>
      </c>
      <c r="U9" s="11"/>
      <c r="V9" s="11"/>
      <c r="W9" s="11"/>
      <c r="X9" s="11"/>
      <c r="Y9" s="11"/>
      <c r="Z9" s="11"/>
      <c r="AA9" s="11"/>
      <c r="AB9" s="11"/>
      <c r="AC9" s="11"/>
      <c r="AD9" s="11"/>
      <c r="AE9" s="11"/>
      <c r="AF9" s="11"/>
      <c r="AG9" s="11"/>
    </row>
    <row r="10" spans="1:33" ht="15" customHeight="1" x14ac:dyDescent="0.25">
      <c r="B10" s="62" t="s">
        <v>118</v>
      </c>
      <c r="C10" s="62"/>
      <c r="D10" s="63">
        <v>-35.6</v>
      </c>
      <c r="E10" s="63">
        <v>-21.1</v>
      </c>
      <c r="F10" s="63">
        <v>-21.4</v>
      </c>
      <c r="G10" s="63">
        <v>-21.8</v>
      </c>
      <c r="H10" s="63">
        <v>-22.1</v>
      </c>
      <c r="I10" s="63">
        <v>-22.4</v>
      </c>
      <c r="J10" s="63">
        <v>-22.8</v>
      </c>
      <c r="K10" s="63">
        <v>-23.1</v>
      </c>
      <c r="L10" s="63">
        <v>-23.4</v>
      </c>
      <c r="M10" s="63">
        <v>-23.8</v>
      </c>
      <c r="N10" s="63">
        <v>-24.2</v>
      </c>
      <c r="O10" s="63">
        <v>-99.9</v>
      </c>
      <c r="P10" s="63">
        <v>-261.7</v>
      </c>
      <c r="Q10" s="64" t="s">
        <v>9</v>
      </c>
      <c r="R10" s="64"/>
      <c r="S10" s="59" t="s">
        <v>10</v>
      </c>
    </row>
    <row r="11" spans="1:33" ht="15" customHeight="1" x14ac:dyDescent="0.25">
      <c r="B11" s="3" t="s">
        <v>84</v>
      </c>
      <c r="C11" s="3"/>
      <c r="D11" s="55" t="s">
        <v>10</v>
      </c>
      <c r="E11" s="55" t="s">
        <v>10</v>
      </c>
      <c r="F11" s="55" t="s">
        <v>10</v>
      </c>
      <c r="G11" s="55" t="s">
        <v>10</v>
      </c>
      <c r="H11" s="55" t="s">
        <v>10</v>
      </c>
      <c r="I11" s="55" t="s">
        <v>10</v>
      </c>
      <c r="J11" s="55" t="s">
        <v>10</v>
      </c>
      <c r="K11" s="55" t="s">
        <v>10</v>
      </c>
      <c r="L11" s="55" t="s">
        <v>10</v>
      </c>
      <c r="M11" s="55" t="s">
        <v>10</v>
      </c>
      <c r="N11" s="55" t="s">
        <v>10</v>
      </c>
      <c r="O11" s="55" t="s">
        <v>10</v>
      </c>
      <c r="P11" s="55" t="s">
        <v>10</v>
      </c>
      <c r="Q11" s="4"/>
      <c r="R11" s="4"/>
      <c r="S11" s="82" t="s">
        <v>10</v>
      </c>
    </row>
    <row r="12" spans="1:33" ht="15" customHeight="1" x14ac:dyDescent="0.25">
      <c r="B12" s="59" t="str">
        <f>HYPERLINK("https://www.pbo.gov.au/elections/2025-general-election/2025-election-commitments-costings/Legislating%20an%20economy-wide%20divestiture%20power%20and%20establishing%20a%20Supermarket%20Ombudsman", "ECR-2025-6714")</f>
        <v>ECR-2025-6714</v>
      </c>
      <c r="C12" s="59" t="s">
        <v>85</v>
      </c>
      <c r="D12" s="60">
        <v>-5.7</v>
      </c>
      <c r="E12" s="60">
        <v>-6.3</v>
      </c>
      <c r="F12" s="60">
        <v>-6.4</v>
      </c>
      <c r="G12" s="60">
        <v>-6.5</v>
      </c>
      <c r="H12" s="60">
        <v>-6.6</v>
      </c>
      <c r="I12" s="60">
        <v>-6.7</v>
      </c>
      <c r="J12" s="60">
        <v>-6.7</v>
      </c>
      <c r="K12" s="60">
        <v>-6.8</v>
      </c>
      <c r="L12" s="60">
        <v>-7</v>
      </c>
      <c r="M12" s="60">
        <v>-7</v>
      </c>
      <c r="N12" s="60">
        <v>-7.1</v>
      </c>
      <c r="O12" s="60">
        <v>-24.9</v>
      </c>
      <c r="P12" s="60">
        <v>-72.8</v>
      </c>
      <c r="Q12" s="64"/>
      <c r="R12" s="64"/>
      <c r="S12" s="59" t="s">
        <v>102</v>
      </c>
    </row>
    <row r="13" spans="1:33" ht="15" customHeight="1" x14ac:dyDescent="0.25">
      <c r="B13" s="59" t="str">
        <f>HYPERLINK("https://www.pbo.gov.au/elections/2025-general-election/2025-election-commitments-costings/Home-electrification", "ECR-2025-6088")</f>
        <v>ECR-2025-6088</v>
      </c>
      <c r="C13" s="59" t="s">
        <v>121</v>
      </c>
      <c r="D13" s="60">
        <v>-3266.2</v>
      </c>
      <c r="E13" s="60">
        <v>-2740.8</v>
      </c>
      <c r="F13" s="60">
        <v>-2603.6999999999998</v>
      </c>
      <c r="G13" s="60">
        <v>-2502.6999999999998</v>
      </c>
      <c r="H13" s="60">
        <v>575.6</v>
      </c>
      <c r="I13" s="60">
        <v>508.5</v>
      </c>
      <c r="J13" s="60">
        <v>461.5</v>
      </c>
      <c r="K13" s="60">
        <v>417.5</v>
      </c>
      <c r="L13" s="60">
        <v>377.4</v>
      </c>
      <c r="M13" s="60">
        <v>338.4</v>
      </c>
      <c r="N13" s="60">
        <v>300.39999999999998</v>
      </c>
      <c r="O13" s="60">
        <v>-11113.4</v>
      </c>
      <c r="P13" s="60">
        <v>-8134.1</v>
      </c>
      <c r="Q13" s="64"/>
      <c r="R13" s="64"/>
      <c r="S13" s="59" t="s">
        <v>103</v>
      </c>
    </row>
    <row r="14" spans="1:33" ht="15" customHeight="1" x14ac:dyDescent="0.25">
      <c r="B14" s="59" t="str">
        <f>HYPERLINK("https://www.pbo.gov.au/elections/2025-general-election/2025-election-commitments-costings/Creating%20a%20small%20business%20and%20primary%20producer%20energy%20incentive", "ECR-2025-6120")</f>
        <v>ECR-2025-6120</v>
      </c>
      <c r="C14" s="59" t="s">
        <v>120</v>
      </c>
      <c r="D14" s="60">
        <v>-4.4000000000000004</v>
      </c>
      <c r="E14" s="60">
        <v>-110.3</v>
      </c>
      <c r="F14" s="60">
        <v>-151.30000000000001</v>
      </c>
      <c r="G14" s="60">
        <v>-157.4</v>
      </c>
      <c r="H14" s="60">
        <v>-40.4</v>
      </c>
      <c r="I14" s="60">
        <v>0</v>
      </c>
      <c r="J14" s="60">
        <v>0</v>
      </c>
      <c r="K14" s="60">
        <v>0</v>
      </c>
      <c r="L14" s="60">
        <v>0</v>
      </c>
      <c r="M14" s="60">
        <v>0</v>
      </c>
      <c r="N14" s="60">
        <v>0</v>
      </c>
      <c r="O14" s="60">
        <v>-423.4</v>
      </c>
      <c r="P14" s="60">
        <v>-463.8</v>
      </c>
      <c r="Q14" s="64"/>
      <c r="R14" s="64"/>
      <c r="S14" s="59" t="s">
        <v>104</v>
      </c>
    </row>
    <row r="15" spans="1:33" ht="15" customHeight="1" x14ac:dyDescent="0.25">
      <c r="B15" s="62" t="s">
        <v>114</v>
      </c>
      <c r="C15" s="62"/>
      <c r="D15" s="63">
        <v>-3276.3</v>
      </c>
      <c r="E15" s="63">
        <v>-2857.4</v>
      </c>
      <c r="F15" s="63">
        <v>-2761.4</v>
      </c>
      <c r="G15" s="63">
        <v>-2666.6</v>
      </c>
      <c r="H15" s="63">
        <v>528.6</v>
      </c>
      <c r="I15" s="63">
        <v>501.8</v>
      </c>
      <c r="J15" s="63">
        <v>454.8</v>
      </c>
      <c r="K15" s="63">
        <v>410.7</v>
      </c>
      <c r="L15" s="63">
        <v>370.4</v>
      </c>
      <c r="M15" s="63">
        <v>331.4</v>
      </c>
      <c r="N15" s="63">
        <v>293.3</v>
      </c>
      <c r="O15" s="63">
        <v>-11561.7</v>
      </c>
      <c r="P15" s="63">
        <v>-8670.7000000000007</v>
      </c>
      <c r="Q15" s="64" t="s">
        <v>9</v>
      </c>
      <c r="R15" s="64"/>
      <c r="S15" s="59" t="s">
        <v>10</v>
      </c>
    </row>
    <row r="16" spans="1:33" ht="15" customHeight="1" x14ac:dyDescent="0.25">
      <c r="B16" s="3" t="s">
        <v>81</v>
      </c>
      <c r="C16" s="3"/>
      <c r="D16" s="55">
        <v>0</v>
      </c>
      <c r="E16" s="55">
        <v>0</v>
      </c>
      <c r="F16" s="55">
        <v>0</v>
      </c>
      <c r="G16" s="55">
        <v>0</v>
      </c>
      <c r="H16" s="55">
        <v>0</v>
      </c>
      <c r="I16" s="55">
        <v>0</v>
      </c>
      <c r="J16" s="55">
        <v>0</v>
      </c>
      <c r="K16" s="55">
        <v>0</v>
      </c>
      <c r="L16" s="55">
        <v>0</v>
      </c>
      <c r="M16" s="55">
        <v>0</v>
      </c>
      <c r="N16" s="55">
        <v>0</v>
      </c>
      <c r="O16" s="55">
        <v>0</v>
      </c>
      <c r="P16" s="55">
        <v>0</v>
      </c>
      <c r="Q16" s="4"/>
      <c r="R16" s="4"/>
      <c r="S16" s="4"/>
    </row>
    <row r="17" spans="1:33" ht="15" customHeight="1" x14ac:dyDescent="0.25">
      <c r="B17" s="59" t="str">
        <f>HYPERLINK("https://www.pbo.gov.au/elections/2025-general-election/2025-election-commitments-costings/Triple-micro-grid-funding-%24150-million", "ECR-2025-6625")</f>
        <v>ECR-2025-6625</v>
      </c>
      <c r="C17" s="59" t="s">
        <v>82</v>
      </c>
      <c r="D17" s="60">
        <v>-51.3</v>
      </c>
      <c r="E17" s="60">
        <v>-51.3</v>
      </c>
      <c r="F17" s="60">
        <v>-51.3</v>
      </c>
      <c r="G17" s="60">
        <v>0</v>
      </c>
      <c r="H17" s="60">
        <v>0</v>
      </c>
      <c r="I17" s="60">
        <v>0</v>
      </c>
      <c r="J17" s="60">
        <v>0</v>
      </c>
      <c r="K17" s="60">
        <v>0</v>
      </c>
      <c r="L17" s="60">
        <v>0</v>
      </c>
      <c r="M17" s="60">
        <v>0</v>
      </c>
      <c r="N17" s="60">
        <v>0</v>
      </c>
      <c r="O17" s="60">
        <v>-153.9</v>
      </c>
      <c r="P17" s="60">
        <v>-153.9</v>
      </c>
      <c r="Q17" s="61"/>
      <c r="R17" s="61"/>
      <c r="S17" s="59" t="s">
        <v>100</v>
      </c>
    </row>
    <row r="18" spans="1:33" ht="15" customHeight="1" x14ac:dyDescent="0.25">
      <c r="B18" s="59" t="str">
        <f>HYPERLINK("https://www.pbo.gov.au/elections/2025-general-election/2025-election-commitments-costings/extend-renewable-heat-industrial-decarbonisation-program", "ECR-2025-6106")</f>
        <v>ECR-2025-6106</v>
      </c>
      <c r="C18" s="59" t="s">
        <v>83</v>
      </c>
      <c r="D18" s="60">
        <v>-0.8</v>
      </c>
      <c r="E18" s="60">
        <v>-0.6</v>
      </c>
      <c r="F18" s="60">
        <v>-0.6</v>
      </c>
      <c r="G18" s="60">
        <v>0</v>
      </c>
      <c r="H18" s="60">
        <v>0</v>
      </c>
      <c r="I18" s="60">
        <v>0</v>
      </c>
      <c r="J18" s="60">
        <v>0</v>
      </c>
      <c r="K18" s="60">
        <v>0</v>
      </c>
      <c r="L18" s="60">
        <v>0</v>
      </c>
      <c r="M18" s="60">
        <v>0</v>
      </c>
      <c r="N18" s="60">
        <v>0</v>
      </c>
      <c r="O18" s="60">
        <v>-2</v>
      </c>
      <c r="P18" s="60">
        <v>-2</v>
      </c>
      <c r="Q18" s="61"/>
      <c r="R18" s="61"/>
      <c r="S18" s="59" t="s">
        <v>101</v>
      </c>
    </row>
    <row r="19" spans="1:33" ht="15" customHeight="1" x14ac:dyDescent="0.25">
      <c r="B19" s="62" t="s">
        <v>113</v>
      </c>
      <c r="C19" s="62"/>
      <c r="D19" s="63">
        <v>-52.1</v>
      </c>
      <c r="E19" s="63">
        <v>-51.9</v>
      </c>
      <c r="F19" s="63">
        <v>-51.9</v>
      </c>
      <c r="G19" s="63">
        <v>0</v>
      </c>
      <c r="H19" s="63">
        <v>0</v>
      </c>
      <c r="I19" s="63">
        <v>0</v>
      </c>
      <c r="J19" s="63">
        <v>0</v>
      </c>
      <c r="K19" s="63">
        <v>0</v>
      </c>
      <c r="L19" s="63">
        <v>0</v>
      </c>
      <c r="M19" s="63">
        <v>0</v>
      </c>
      <c r="N19" s="63">
        <v>0</v>
      </c>
      <c r="O19" s="63">
        <v>-155.9</v>
      </c>
      <c r="P19" s="63">
        <v>-155.9</v>
      </c>
      <c r="Q19" s="64" t="s">
        <v>9</v>
      </c>
      <c r="R19" s="64"/>
      <c r="S19" s="59" t="s">
        <v>10</v>
      </c>
    </row>
    <row r="20" spans="1:33" ht="15" customHeight="1" x14ac:dyDescent="0.25">
      <c r="B20" s="3" t="s">
        <v>11</v>
      </c>
      <c r="C20" s="3"/>
      <c r="D20" s="55" t="s">
        <v>10</v>
      </c>
      <c r="E20" s="55" t="s">
        <v>10</v>
      </c>
      <c r="F20" s="55" t="s">
        <v>10</v>
      </c>
      <c r="G20" s="55" t="s">
        <v>10</v>
      </c>
      <c r="H20" s="55" t="s">
        <v>10</v>
      </c>
      <c r="I20" s="55" t="s">
        <v>10</v>
      </c>
      <c r="J20" s="55" t="s">
        <v>10</v>
      </c>
      <c r="K20" s="55" t="s">
        <v>10</v>
      </c>
      <c r="L20" s="55" t="s">
        <v>10</v>
      </c>
      <c r="M20" s="55" t="s">
        <v>10</v>
      </c>
      <c r="N20" s="55" t="s">
        <v>10</v>
      </c>
      <c r="O20" s="55" t="s">
        <v>10</v>
      </c>
      <c r="P20" s="55" t="s">
        <v>10</v>
      </c>
      <c r="Q20" s="4"/>
      <c r="R20" s="4"/>
      <c r="S20" s="82" t="s">
        <v>10</v>
      </c>
    </row>
    <row r="21" spans="1:33" s="9" customFormat="1" ht="15" customHeight="1" x14ac:dyDescent="0.25">
      <c r="A21" s="8"/>
      <c r="B21" s="59" t="str">
        <f>HYPERLINK("https://www.pbo.gov.au/elections/2025-general-election/2025-election-commitments-costings/Establishing-%242-billion-Building-Rural-Hospitals-Fund", "ECR-2025-6349")</f>
        <v>ECR-2025-6349</v>
      </c>
      <c r="C21" s="59" t="s">
        <v>88</v>
      </c>
      <c r="D21" s="60">
        <v>-525</v>
      </c>
      <c r="E21" s="60">
        <v>-512.5</v>
      </c>
      <c r="F21" s="60">
        <v>-512.5</v>
      </c>
      <c r="G21" s="60">
        <v>-512.5</v>
      </c>
      <c r="H21" s="60">
        <v>0</v>
      </c>
      <c r="I21" s="60">
        <v>0</v>
      </c>
      <c r="J21" s="60">
        <v>0</v>
      </c>
      <c r="K21" s="60">
        <v>0</v>
      </c>
      <c r="L21" s="60">
        <v>0</v>
      </c>
      <c r="M21" s="60">
        <v>0</v>
      </c>
      <c r="N21" s="60">
        <v>0</v>
      </c>
      <c r="O21" s="60">
        <v>-2062.5</v>
      </c>
      <c r="P21" s="60">
        <v>-2062.5</v>
      </c>
      <c r="Q21" s="61"/>
      <c r="R21" s="61"/>
      <c r="S21" s="59" t="s">
        <v>106</v>
      </c>
      <c r="U21" s="11"/>
      <c r="V21" s="11"/>
      <c r="W21" s="11"/>
      <c r="X21" s="11"/>
      <c r="Y21" s="11"/>
      <c r="Z21" s="11"/>
      <c r="AA21" s="11"/>
      <c r="AB21" s="11"/>
      <c r="AC21" s="11"/>
      <c r="AD21" s="11"/>
      <c r="AE21" s="11"/>
      <c r="AF21" s="11"/>
      <c r="AG21" s="11"/>
    </row>
    <row r="22" spans="1:33" s="9" customFormat="1" ht="15" customHeight="1" x14ac:dyDescent="0.25">
      <c r="A22" s="8"/>
      <c r="B22" s="59" t="str">
        <f>HYPERLINK("https://www.pbo.gov.au/elections/2025-general-election/2025-election-commitments-costings/secure-33-million-rural-universities-train-more-healthcare-workers-plus-75-additional-commonwealth-supported-places", "ECR-2025-6257")</f>
        <v>ECR-2025-6257</v>
      </c>
      <c r="C22" s="59" t="s">
        <v>130</v>
      </c>
      <c r="D22" s="60">
        <v>-12.4</v>
      </c>
      <c r="E22" s="60">
        <v>-15.3</v>
      </c>
      <c r="F22" s="60">
        <v>-18.2</v>
      </c>
      <c r="G22" s="60">
        <v>-9.9</v>
      </c>
      <c r="H22" s="60">
        <v>-12</v>
      </c>
      <c r="I22" s="60">
        <v>-14.2</v>
      </c>
      <c r="J22" s="60">
        <v>-16.7</v>
      </c>
      <c r="K22" s="60">
        <v>-18.3</v>
      </c>
      <c r="L22" s="60">
        <v>-19.3</v>
      </c>
      <c r="M22" s="60">
        <v>-20.3</v>
      </c>
      <c r="N22" s="60">
        <v>-21.6</v>
      </c>
      <c r="O22" s="60">
        <v>-55.8</v>
      </c>
      <c r="P22" s="60">
        <v>-178.2</v>
      </c>
      <c r="Q22" s="61"/>
      <c r="R22" s="61"/>
      <c r="S22" s="59" t="s">
        <v>107</v>
      </c>
      <c r="U22" s="11"/>
      <c r="V22" s="11"/>
      <c r="W22" s="11"/>
      <c r="X22" s="11"/>
      <c r="Y22" s="11"/>
      <c r="Z22" s="11"/>
      <c r="AA22" s="11"/>
      <c r="AB22" s="11"/>
      <c r="AC22" s="11"/>
      <c r="AD22" s="11"/>
      <c r="AE22" s="11"/>
      <c r="AF22" s="11"/>
      <c r="AG22" s="11"/>
    </row>
    <row r="23" spans="1:33" s="9" customFormat="1" ht="15" customHeight="1" x14ac:dyDescent="0.25">
      <c r="A23" s="8"/>
      <c r="B23" s="59" t="str">
        <f>HYPERLINK("https://www.pbo.gov.au/elections/2025-general-election/2025-election-commitments-costings/Secure-prac-payments-allied-health-students-including-psychologists-and-medical-students", "ECR-2025-6373")</f>
        <v>ECR-2025-6373</v>
      </c>
      <c r="C23" s="59" t="s">
        <v>90</v>
      </c>
      <c r="D23" s="60">
        <v>-53.6</v>
      </c>
      <c r="E23" s="60">
        <v>-66.599999999999994</v>
      </c>
      <c r="F23" s="60">
        <v>-81.599999999999994</v>
      </c>
      <c r="G23" s="60">
        <v>-88.6</v>
      </c>
      <c r="H23" s="60">
        <v>-95.6</v>
      </c>
      <c r="I23" s="60">
        <v>-104.7</v>
      </c>
      <c r="J23" s="60">
        <v>-113.7</v>
      </c>
      <c r="K23" s="60">
        <v>-123.7</v>
      </c>
      <c r="L23" s="60">
        <v>-134.80000000000001</v>
      </c>
      <c r="M23" s="60">
        <v>-145.9</v>
      </c>
      <c r="N23" s="60">
        <v>-158.9</v>
      </c>
      <c r="O23" s="60">
        <v>-290.39999999999998</v>
      </c>
      <c r="P23" s="60">
        <v>-1167.7</v>
      </c>
      <c r="Q23" s="61"/>
      <c r="R23" s="61"/>
      <c r="S23" s="59" t="s">
        <v>107</v>
      </c>
      <c r="U23" s="11"/>
      <c r="V23" s="11"/>
      <c r="W23" s="11"/>
      <c r="X23" s="11"/>
      <c r="Y23" s="11"/>
      <c r="Z23" s="11"/>
      <c r="AA23" s="11"/>
      <c r="AB23" s="11"/>
      <c r="AC23" s="11"/>
      <c r="AD23" s="11"/>
      <c r="AE23" s="11"/>
      <c r="AF23" s="11"/>
      <c r="AG23" s="11"/>
    </row>
    <row r="24" spans="1:33" s="9" customFormat="1" ht="15" customHeight="1" x14ac:dyDescent="0.25">
      <c r="A24" s="8"/>
      <c r="B24" s="62" t="s">
        <v>116</v>
      </c>
      <c r="C24" s="62"/>
      <c r="D24" s="63">
        <v>-591</v>
      </c>
      <c r="E24" s="63">
        <v>-594.4</v>
      </c>
      <c r="F24" s="63">
        <v>-612.29999999999995</v>
      </c>
      <c r="G24" s="63">
        <v>-611</v>
      </c>
      <c r="H24" s="63">
        <v>-107.6</v>
      </c>
      <c r="I24" s="63">
        <v>-118.9</v>
      </c>
      <c r="J24" s="63">
        <v>-130.4</v>
      </c>
      <c r="K24" s="63">
        <v>-142</v>
      </c>
      <c r="L24" s="63">
        <v>-154.1</v>
      </c>
      <c r="M24" s="63">
        <v>-166.2</v>
      </c>
      <c r="N24" s="63">
        <v>-180.5</v>
      </c>
      <c r="O24" s="63">
        <v>-2408.6999999999998</v>
      </c>
      <c r="P24" s="63">
        <v>-3408.4</v>
      </c>
      <c r="Q24" s="64" t="s">
        <v>9</v>
      </c>
      <c r="R24" s="64"/>
      <c r="S24" s="59" t="s">
        <v>10</v>
      </c>
      <c r="U24" s="11"/>
      <c r="V24" s="11"/>
      <c r="W24" s="11"/>
      <c r="X24" s="11"/>
      <c r="Y24" s="11"/>
      <c r="Z24" s="11"/>
      <c r="AA24" s="11"/>
      <c r="AB24" s="11"/>
      <c r="AC24" s="11"/>
      <c r="AD24" s="11"/>
      <c r="AE24" s="11"/>
      <c r="AF24" s="11"/>
      <c r="AG24" s="11"/>
    </row>
    <row r="25" spans="1:33" ht="15" customHeight="1" x14ac:dyDescent="0.25">
      <c r="B25" s="3" t="s">
        <v>96</v>
      </c>
      <c r="C25" s="3"/>
      <c r="D25" s="55" t="s">
        <v>10</v>
      </c>
      <c r="E25" s="55" t="s">
        <v>10</v>
      </c>
      <c r="F25" s="55" t="s">
        <v>10</v>
      </c>
      <c r="G25" s="55" t="s">
        <v>10</v>
      </c>
      <c r="H25" s="55" t="s">
        <v>10</v>
      </c>
      <c r="I25" s="55" t="s">
        <v>10</v>
      </c>
      <c r="J25" s="55" t="s">
        <v>10</v>
      </c>
      <c r="K25" s="55" t="s">
        <v>10</v>
      </c>
      <c r="L25" s="55" t="s">
        <v>10</v>
      </c>
      <c r="M25" s="55" t="s">
        <v>10</v>
      </c>
      <c r="N25" s="55" t="s">
        <v>10</v>
      </c>
      <c r="O25" s="55" t="s">
        <v>10</v>
      </c>
      <c r="P25" s="55" t="s">
        <v>10</v>
      </c>
      <c r="Q25" s="4"/>
      <c r="R25" s="4"/>
      <c r="S25" s="82" t="s">
        <v>10</v>
      </c>
    </row>
    <row r="26" spans="1:33" ht="15" customHeight="1" x14ac:dyDescent="0.25">
      <c r="B26" s="59" t="str">
        <f>HYPERLINK("https://www.pbo.gov.au/elections/2025-general-election/2025-election-commitments-costings/Establishing-ongoing-Regional-Telecommunications-Infrastructure-Fund-grant-program", "ECR-2025-6649")</f>
        <v>ECR-2025-6649</v>
      </c>
      <c r="C26" s="59" t="s">
        <v>97</v>
      </c>
      <c r="D26" s="60">
        <v>-52.5</v>
      </c>
      <c r="E26" s="60">
        <v>-52.6</v>
      </c>
      <c r="F26" s="60">
        <v>-53.9</v>
      </c>
      <c r="G26" s="60">
        <v>-55.2</v>
      </c>
      <c r="H26" s="60">
        <v>-56.6</v>
      </c>
      <c r="I26" s="60">
        <v>-58</v>
      </c>
      <c r="J26" s="60">
        <v>-59.5</v>
      </c>
      <c r="K26" s="60">
        <v>-61</v>
      </c>
      <c r="L26" s="60">
        <v>-62.4</v>
      </c>
      <c r="M26" s="60">
        <v>-64.099999999999994</v>
      </c>
      <c r="N26" s="60">
        <v>-65.599999999999994</v>
      </c>
      <c r="O26" s="60">
        <v>-214.2</v>
      </c>
      <c r="P26" s="60">
        <v>-641.4</v>
      </c>
      <c r="Q26" s="61"/>
      <c r="R26" s="61"/>
      <c r="S26" s="59" t="s">
        <v>111</v>
      </c>
    </row>
    <row r="27" spans="1:33" ht="15" customHeight="1" x14ac:dyDescent="0.25">
      <c r="B27" s="59" t="str">
        <f>HYPERLINK("https://www.pbo.gov.au/elections/2025-general-election/2025-election-commitments-costings/Require%20a%20minimum%20of%2024%20hours%20backup%20power%20for%20critical%20phone%20towers%20in%20bushfire-prone%20areas", "ECR-2025-6022")</f>
        <v>ECR-2025-6022</v>
      </c>
      <c r="C27" s="59" t="s">
        <v>98</v>
      </c>
      <c r="D27" s="60">
        <v>-2</v>
      </c>
      <c r="E27" s="60">
        <v>-1.1000000000000001</v>
      </c>
      <c r="F27" s="60">
        <v>-1.1000000000000001</v>
      </c>
      <c r="G27" s="60">
        <v>0</v>
      </c>
      <c r="H27" s="60">
        <v>0</v>
      </c>
      <c r="I27" s="60">
        <v>0</v>
      </c>
      <c r="J27" s="60">
        <v>0</v>
      </c>
      <c r="K27" s="60">
        <v>0</v>
      </c>
      <c r="L27" s="60">
        <v>0</v>
      </c>
      <c r="M27" s="60">
        <v>0</v>
      </c>
      <c r="N27" s="60">
        <v>0</v>
      </c>
      <c r="O27" s="60">
        <v>-4.2</v>
      </c>
      <c r="P27" s="60">
        <v>-4.2</v>
      </c>
      <c r="Q27" s="61"/>
      <c r="R27" s="61"/>
      <c r="S27" s="59" t="s">
        <v>111</v>
      </c>
    </row>
    <row r="28" spans="1:33" ht="15" customHeight="1" x14ac:dyDescent="0.25">
      <c r="B28" s="59" t="str">
        <f>HYPERLINK("https://www.pbo.gov.au/elections/2025-general-election/2025-election-commitments-costings/Providing-%24500-million-year-Local-Roads-and-Community-Infrastructure-Program", "ECR-2025-6034")</f>
        <v>ECR-2025-6034</v>
      </c>
      <c r="C28" s="59" t="s">
        <v>99</v>
      </c>
      <c r="D28" s="60">
        <v>-525</v>
      </c>
      <c r="E28" s="60">
        <v>-512.5</v>
      </c>
      <c r="F28" s="60">
        <v>-512.5</v>
      </c>
      <c r="G28" s="60">
        <v>-512.5</v>
      </c>
      <c r="H28" s="60">
        <v>0</v>
      </c>
      <c r="I28" s="60">
        <v>0</v>
      </c>
      <c r="J28" s="60">
        <v>0</v>
      </c>
      <c r="K28" s="60">
        <v>0</v>
      </c>
      <c r="L28" s="60">
        <v>0</v>
      </c>
      <c r="M28" s="60">
        <v>0</v>
      </c>
      <c r="N28" s="60">
        <v>0</v>
      </c>
      <c r="O28" s="60">
        <v>-2062.5</v>
      </c>
      <c r="P28" s="60">
        <v>-2062.5</v>
      </c>
      <c r="Q28" s="61"/>
      <c r="R28" s="61"/>
      <c r="S28" s="59" t="s">
        <v>112</v>
      </c>
    </row>
    <row r="29" spans="1:33" ht="15" customHeight="1" x14ac:dyDescent="0.25">
      <c r="B29" s="62" t="s">
        <v>119</v>
      </c>
      <c r="C29" s="62"/>
      <c r="D29" s="63">
        <v>-579.5</v>
      </c>
      <c r="E29" s="63">
        <v>-566.20000000000005</v>
      </c>
      <c r="F29" s="63">
        <v>-567.5</v>
      </c>
      <c r="G29" s="63">
        <v>-567.70000000000005</v>
      </c>
      <c r="H29" s="63">
        <v>-56.6</v>
      </c>
      <c r="I29" s="63">
        <v>-58</v>
      </c>
      <c r="J29" s="63">
        <v>-59.5</v>
      </c>
      <c r="K29" s="63">
        <v>-61</v>
      </c>
      <c r="L29" s="63">
        <v>-62.4</v>
      </c>
      <c r="M29" s="63">
        <v>-64.099999999999994</v>
      </c>
      <c r="N29" s="63">
        <v>-65.599999999999994</v>
      </c>
      <c r="O29" s="63">
        <v>-2280.9</v>
      </c>
      <c r="P29" s="63">
        <v>-2708.1</v>
      </c>
      <c r="Q29" s="64" t="s">
        <v>9</v>
      </c>
      <c r="R29" s="64"/>
      <c r="S29" s="64" t="s">
        <v>10</v>
      </c>
    </row>
    <row r="30" spans="1:33" ht="15" customHeight="1" x14ac:dyDescent="0.25">
      <c r="B30" s="3" t="s">
        <v>86</v>
      </c>
      <c r="C30" s="3"/>
      <c r="D30" s="55" t="s">
        <v>10</v>
      </c>
      <c r="E30" s="55" t="s">
        <v>10</v>
      </c>
      <c r="F30" s="55" t="s">
        <v>10</v>
      </c>
      <c r="G30" s="55" t="s">
        <v>10</v>
      </c>
      <c r="H30" s="55" t="s">
        <v>10</v>
      </c>
      <c r="I30" s="55" t="s">
        <v>10</v>
      </c>
      <c r="J30" s="55" t="s">
        <v>10</v>
      </c>
      <c r="K30" s="55" t="s">
        <v>10</v>
      </c>
      <c r="L30" s="55" t="s">
        <v>10</v>
      </c>
      <c r="M30" s="55" t="s">
        <v>10</v>
      </c>
      <c r="N30" s="55" t="s">
        <v>10</v>
      </c>
      <c r="O30" s="55" t="s">
        <v>10</v>
      </c>
      <c r="P30" s="55" t="s">
        <v>10</v>
      </c>
      <c r="Q30" s="4"/>
      <c r="R30" s="4"/>
      <c r="S30" s="82" t="s">
        <v>10</v>
      </c>
    </row>
    <row r="31" spans="1:33" ht="15" customHeight="1" x14ac:dyDescent="0.25">
      <c r="B31" s="59" t="str">
        <f>HYPERLINK("https://www.pbo.gov.au/elections/2025-general-election/2025-election-commitments-costings/establish-ongoing-non-competitive-grant-program-ecec-providers-and-increase-capital-grants-childcare-centres-1-billion", "ECR-2025-6681")</f>
        <v>ECR-2025-6681</v>
      </c>
      <c r="C31" s="59" t="s">
        <v>87</v>
      </c>
      <c r="D31" s="60">
        <v>-135.19999999999999</v>
      </c>
      <c r="E31" s="60">
        <v>-132.9</v>
      </c>
      <c r="F31" s="60">
        <v>-102.5</v>
      </c>
      <c r="G31" s="60">
        <v>-102.5</v>
      </c>
      <c r="H31" s="60">
        <v>-102.5</v>
      </c>
      <c r="I31" s="60">
        <v>0</v>
      </c>
      <c r="J31" s="60">
        <v>0</v>
      </c>
      <c r="K31" s="60">
        <v>0</v>
      </c>
      <c r="L31" s="60">
        <v>0</v>
      </c>
      <c r="M31" s="60">
        <v>0</v>
      </c>
      <c r="N31" s="60">
        <v>0</v>
      </c>
      <c r="O31" s="60">
        <v>-473.1</v>
      </c>
      <c r="P31" s="60">
        <v>-575.6</v>
      </c>
      <c r="Q31" s="61"/>
      <c r="R31" s="61"/>
      <c r="S31" s="59" t="s">
        <v>105</v>
      </c>
    </row>
    <row r="32" spans="1:33" ht="15" customHeight="1" x14ac:dyDescent="0.25">
      <c r="B32" s="62" t="s">
        <v>115</v>
      </c>
      <c r="C32" s="62"/>
      <c r="D32" s="63">
        <v>-135.19999999999999</v>
      </c>
      <c r="E32" s="63">
        <v>-132.9</v>
      </c>
      <c r="F32" s="63">
        <v>-102.5</v>
      </c>
      <c r="G32" s="63">
        <v>-102.5</v>
      </c>
      <c r="H32" s="63">
        <v>-102.5</v>
      </c>
      <c r="I32" s="63">
        <v>0</v>
      </c>
      <c r="J32" s="63">
        <v>0</v>
      </c>
      <c r="K32" s="63">
        <v>0</v>
      </c>
      <c r="L32" s="63">
        <v>0</v>
      </c>
      <c r="M32" s="63">
        <v>0</v>
      </c>
      <c r="N32" s="63">
        <v>0</v>
      </c>
      <c r="O32" s="63">
        <v>-473.1</v>
      </c>
      <c r="P32" s="63">
        <v>-575.6</v>
      </c>
      <c r="Q32" s="64" t="s">
        <v>9</v>
      </c>
      <c r="R32" s="64"/>
      <c r="S32" s="59" t="s">
        <v>10</v>
      </c>
    </row>
    <row r="33" spans="2:19" ht="15" customHeight="1" x14ac:dyDescent="0.25">
      <c r="B33" s="3" t="s">
        <v>12</v>
      </c>
      <c r="C33" s="3"/>
      <c r="D33" s="55">
        <v>-30.7</v>
      </c>
      <c r="E33" s="55">
        <v>-101.8</v>
      </c>
      <c r="F33" s="55">
        <v>-190.3</v>
      </c>
      <c r="G33" s="55">
        <v>-282.2</v>
      </c>
      <c r="H33" s="55">
        <v>-359.5</v>
      </c>
      <c r="I33" s="55">
        <v>-405</v>
      </c>
      <c r="J33" s="55">
        <v>-434.9</v>
      </c>
      <c r="K33" s="55">
        <v>-464.3</v>
      </c>
      <c r="L33" s="55">
        <v>-494.9</v>
      </c>
      <c r="M33" s="55">
        <v>-527.1</v>
      </c>
      <c r="N33" s="55">
        <v>-563.70000000000005</v>
      </c>
      <c r="O33" s="55">
        <v>-605</v>
      </c>
      <c r="P33" s="55">
        <v>-3854.4</v>
      </c>
      <c r="Q33" s="5" t="s">
        <v>13</v>
      </c>
      <c r="R33" s="4"/>
      <c r="S33" s="4"/>
    </row>
    <row r="34" spans="2:19" ht="15" customHeight="1" x14ac:dyDescent="0.25">
      <c r="B34" s="6" t="s">
        <v>148</v>
      </c>
      <c r="C34" s="6"/>
      <c r="D34" s="56">
        <v>-5120.3999999999996</v>
      </c>
      <c r="E34" s="56">
        <v>-4735.7</v>
      </c>
      <c r="F34" s="56">
        <v>-4717.3</v>
      </c>
      <c r="G34" s="56">
        <v>-4661.8</v>
      </c>
      <c r="H34" s="56">
        <v>-529.70000000000005</v>
      </c>
      <c r="I34" s="56">
        <v>-102.5</v>
      </c>
      <c r="J34" s="56">
        <v>-192.8</v>
      </c>
      <c r="K34" s="56">
        <v>-279.7</v>
      </c>
      <c r="L34" s="56">
        <v>-364.4</v>
      </c>
      <c r="M34" s="56">
        <v>-449.8</v>
      </c>
      <c r="N34" s="56">
        <v>-540.70000000000005</v>
      </c>
      <c r="O34" s="56">
        <v>-19235.2</v>
      </c>
      <c r="P34" s="56">
        <v>-21694.799999999999</v>
      </c>
      <c r="Q34" s="7" t="s">
        <v>14</v>
      </c>
      <c r="R34" s="7" t="s">
        <v>15</v>
      </c>
      <c r="S34" s="79"/>
    </row>
    <row r="35" spans="2:19" ht="15" customHeight="1" x14ac:dyDescent="0.25">
      <c r="B35" s="58" t="s">
        <v>16</v>
      </c>
      <c r="C35" s="3"/>
      <c r="D35" s="55"/>
      <c r="E35" s="55"/>
      <c r="F35" s="55"/>
      <c r="G35" s="55"/>
      <c r="H35" s="55"/>
      <c r="I35" s="55"/>
      <c r="J35" s="55"/>
      <c r="K35" s="55"/>
      <c r="L35" s="55"/>
      <c r="M35" s="55"/>
      <c r="N35" s="55"/>
      <c r="O35" s="55"/>
      <c r="P35" s="55"/>
      <c r="Q35" s="4"/>
      <c r="R35" s="4"/>
      <c r="S35" s="4"/>
    </row>
    <row r="36" spans="2:19" ht="15" customHeight="1" x14ac:dyDescent="0.25">
      <c r="B36" s="58" t="s">
        <v>17</v>
      </c>
      <c r="C36" s="3"/>
      <c r="D36" s="55">
        <v>-53.2</v>
      </c>
      <c r="E36" s="55">
        <v>-170.7</v>
      </c>
      <c r="F36" s="55">
        <v>-291.39999999999998</v>
      </c>
      <c r="G36" s="55">
        <v>-405.1</v>
      </c>
      <c r="H36" s="55">
        <v>-465.6</v>
      </c>
      <c r="I36" s="55">
        <v>-459.1</v>
      </c>
      <c r="J36" s="55">
        <v>-437.8</v>
      </c>
      <c r="K36" s="55">
        <v>-418.6</v>
      </c>
      <c r="L36" s="55">
        <v>-401.4</v>
      </c>
      <c r="M36" s="55">
        <v>-386.3</v>
      </c>
      <c r="N36" s="55">
        <v>-374.2</v>
      </c>
      <c r="O36" s="55">
        <v>-920.4</v>
      </c>
      <c r="P36" s="55">
        <v>-3863.4</v>
      </c>
      <c r="Q36" s="4" t="s">
        <v>18</v>
      </c>
      <c r="R36" s="4"/>
      <c r="S36" s="4"/>
    </row>
    <row r="37" spans="2:19" ht="15" customHeight="1" x14ac:dyDescent="0.25">
      <c r="B37" s="65" t="str">
        <f>HYPERLINK("https://www.pbo.gov.au/elections/2025-general-election/2025-election-commitments-costings/Home-electrification", "ECR-2025-6088")</f>
        <v>ECR-2025-6088</v>
      </c>
      <c r="C37" s="59" t="s">
        <v>121</v>
      </c>
      <c r="D37" s="60">
        <v>-53</v>
      </c>
      <c r="E37" s="60">
        <v>-170</v>
      </c>
      <c r="F37" s="60">
        <v>-290</v>
      </c>
      <c r="G37" s="60">
        <v>-403</v>
      </c>
      <c r="H37" s="60">
        <v>-463</v>
      </c>
      <c r="I37" s="60">
        <v>-456</v>
      </c>
      <c r="J37" s="60">
        <v>-434</v>
      </c>
      <c r="K37" s="60">
        <v>-414</v>
      </c>
      <c r="L37" s="60">
        <v>-396</v>
      </c>
      <c r="M37" s="60">
        <v>-380</v>
      </c>
      <c r="N37" s="60">
        <v>-367</v>
      </c>
      <c r="O37" s="60">
        <v>-916</v>
      </c>
      <c r="P37" s="60">
        <v>-3826</v>
      </c>
      <c r="Q37" s="61"/>
      <c r="R37" s="61"/>
      <c r="S37" s="59" t="s">
        <v>103</v>
      </c>
    </row>
    <row r="38" spans="2:19" ht="15" customHeight="1" x14ac:dyDescent="0.25">
      <c r="B38" s="65" t="str">
        <f>HYPERLINK("https://www.pbo.gov.au/elections/2025-general-election/2025-election-commitments-costings/secure-33-million-rural-universities-train-more-healthcare-workers-plus-75-additional-commonwealth-supported-places", "ECR-2025-6257")</f>
        <v>ECR-2025-6257</v>
      </c>
      <c r="C38" s="59" t="s">
        <v>89</v>
      </c>
      <c r="D38" s="60">
        <v>-0.2</v>
      </c>
      <c r="E38" s="60">
        <v>-0.7</v>
      </c>
      <c r="F38" s="60">
        <v>-1.4</v>
      </c>
      <c r="G38" s="60">
        <v>-2.1</v>
      </c>
      <c r="H38" s="60">
        <v>-2.6</v>
      </c>
      <c r="I38" s="60">
        <v>-3.1</v>
      </c>
      <c r="J38" s="60">
        <v>-3.8</v>
      </c>
      <c r="K38" s="60">
        <v>-4.5999999999999996</v>
      </c>
      <c r="L38" s="60">
        <v>-5.4</v>
      </c>
      <c r="M38" s="60">
        <v>-6.3</v>
      </c>
      <c r="N38" s="60">
        <v>-7.2</v>
      </c>
      <c r="O38" s="60">
        <v>-4.4000000000000004</v>
      </c>
      <c r="P38" s="60">
        <v>-37.4</v>
      </c>
      <c r="Q38" s="61"/>
      <c r="R38" s="61"/>
      <c r="S38" s="59" t="s">
        <v>107</v>
      </c>
    </row>
    <row r="39" spans="2:19" ht="15" customHeight="1" x14ac:dyDescent="0.25">
      <c r="B39" s="3" t="s">
        <v>19</v>
      </c>
      <c r="C39" s="3"/>
      <c r="D39" s="55">
        <v>-30.7</v>
      </c>
      <c r="E39" s="55">
        <v>-101.8</v>
      </c>
      <c r="F39" s="55">
        <v>-190.3</v>
      </c>
      <c r="G39" s="55">
        <v>-282.2</v>
      </c>
      <c r="H39" s="55">
        <v>-359.5</v>
      </c>
      <c r="I39" s="55">
        <v>-405</v>
      </c>
      <c r="J39" s="55">
        <v>-434.9</v>
      </c>
      <c r="K39" s="55">
        <v>-464.3</v>
      </c>
      <c r="L39" s="55">
        <v>-494.9</v>
      </c>
      <c r="M39" s="55">
        <v>-527.1</v>
      </c>
      <c r="N39" s="55">
        <v>-563.70000000000005</v>
      </c>
      <c r="O39" s="55">
        <v>-605</v>
      </c>
      <c r="P39" s="55">
        <v>-3854.4</v>
      </c>
      <c r="Q39" s="5" t="s">
        <v>13</v>
      </c>
      <c r="R39" s="4"/>
      <c r="S39" s="4"/>
    </row>
    <row r="40" spans="2:19" ht="15" customHeight="1" x14ac:dyDescent="0.25">
      <c r="B40" s="6" t="s">
        <v>149</v>
      </c>
      <c r="C40" s="6"/>
      <c r="D40" s="56">
        <v>-83.9</v>
      </c>
      <c r="E40" s="56">
        <v>-272.5</v>
      </c>
      <c r="F40" s="56">
        <v>-481.7</v>
      </c>
      <c r="G40" s="56">
        <v>-687.3</v>
      </c>
      <c r="H40" s="56">
        <v>-825.1</v>
      </c>
      <c r="I40" s="56">
        <v>-864.1</v>
      </c>
      <c r="J40" s="56">
        <v>-872.7</v>
      </c>
      <c r="K40" s="56">
        <v>-882.9</v>
      </c>
      <c r="L40" s="56">
        <v>-896.3</v>
      </c>
      <c r="M40" s="56">
        <v>-913.4</v>
      </c>
      <c r="N40" s="56">
        <v>-937.9</v>
      </c>
      <c r="O40" s="56">
        <v>-1525.4</v>
      </c>
      <c r="P40" s="56">
        <v>-7717.8</v>
      </c>
      <c r="Q40" s="7" t="s">
        <v>20</v>
      </c>
      <c r="R40" s="7" t="s">
        <v>21</v>
      </c>
      <c r="S40" s="79"/>
    </row>
    <row r="41" spans="2:19" ht="15" customHeight="1" x14ac:dyDescent="0.25"/>
    <row r="42" spans="2:19" ht="15" customHeight="1" x14ac:dyDescent="0.25">
      <c r="B42" s="14" t="s">
        <v>22</v>
      </c>
      <c r="Q42" s="70"/>
      <c r="R42" s="71"/>
    </row>
    <row r="43" spans="2:19" ht="15" customHeight="1" x14ac:dyDescent="0.25">
      <c r="B43" s="10" t="s">
        <v>23</v>
      </c>
      <c r="Q43" s="70"/>
      <c r="R43" s="71"/>
    </row>
    <row r="44" spans="2:19" ht="15" customHeight="1" x14ac:dyDescent="0.25">
      <c r="B44" s="10" t="s">
        <v>24</v>
      </c>
      <c r="Q44" s="70"/>
      <c r="R44" s="71"/>
    </row>
    <row r="45" spans="2:19" ht="15" customHeight="1" x14ac:dyDescent="0.25">
      <c r="B45" s="10" t="s">
        <v>25</v>
      </c>
      <c r="Q45" s="70"/>
      <c r="R45" s="71"/>
    </row>
    <row r="46" spans="2:19" ht="15" customHeight="1" x14ac:dyDescent="0.25">
      <c r="B46" s="10" t="s">
        <v>26</v>
      </c>
      <c r="Q46" s="70"/>
      <c r="R46" s="71"/>
    </row>
    <row r="47" spans="2:19" ht="15" customHeight="1" x14ac:dyDescent="0.25">
      <c r="B47" s="10" t="s">
        <v>27</v>
      </c>
      <c r="C47" s="73"/>
      <c r="D47" s="74"/>
      <c r="E47" s="74"/>
      <c r="F47" s="74"/>
      <c r="G47" s="74"/>
      <c r="H47" s="74"/>
      <c r="I47" s="74"/>
      <c r="J47" s="74"/>
      <c r="K47" s="74"/>
      <c r="L47" s="74"/>
      <c r="M47" s="74"/>
      <c r="N47" s="74"/>
      <c r="O47" s="74"/>
      <c r="P47" s="74"/>
      <c r="Q47" s="75"/>
      <c r="R47" s="76"/>
    </row>
    <row r="48" spans="2:19" ht="15" customHeight="1" x14ac:dyDescent="0.25">
      <c r="B48" s="72" t="s">
        <v>28</v>
      </c>
      <c r="Q48" s="70"/>
      <c r="R48" s="71"/>
    </row>
    <row r="49" spans="2:18" ht="15" customHeight="1" x14ac:dyDescent="0.25">
      <c r="Q49" s="70"/>
      <c r="R49" s="71"/>
    </row>
    <row r="50" spans="2:18" x14ac:dyDescent="0.25">
      <c r="B50" s="15" t="s">
        <v>29</v>
      </c>
      <c r="Q50" s="70"/>
      <c r="R50" s="71"/>
    </row>
    <row r="51" spans="2:18" x14ac:dyDescent="0.25">
      <c r="Q51" s="70"/>
      <c r="R51" s="71"/>
    </row>
    <row r="52" spans="2:18" x14ac:dyDescent="0.25">
      <c r="Q52" s="70"/>
      <c r="R52" s="71"/>
    </row>
  </sheetData>
  <mergeCells count="1">
    <mergeCell ref="B1:F1"/>
  </mergeCells>
  <hyperlinks>
    <hyperlink ref="B50" location="Contents!A1" display="Back to contents" xr:uid="{22FA02DB-4F2A-4C61-A995-E0A13571AD5F}"/>
  </hyperlinks>
  <pageMargins left="0.25" right="0.25" top="0.75" bottom="0.75" header="0.3" footer="0.3"/>
  <pageSetup paperSize="8" scale="52"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4B40-D2C4-4AA5-9AA8-76E516A300D8}">
  <sheetPr>
    <tabColor theme="0" tint="-4.9989318521683403E-2"/>
    <pageSetUpPr fitToPage="1"/>
  </sheetPr>
  <dimension ref="A2:X29"/>
  <sheetViews>
    <sheetView showGridLines="0" zoomScaleNormal="100" workbookViewId="0"/>
  </sheetViews>
  <sheetFormatPr defaultColWidth="8.85546875" defaultRowHeight="12" x14ac:dyDescent="0.25"/>
  <cols>
    <col min="1" max="1" width="3.570312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125</v>
      </c>
    </row>
    <row r="3" spans="1:18" s="13" customFormat="1" ht="24" customHeight="1" x14ac:dyDescent="0.25">
      <c r="A3" s="12"/>
      <c r="B3" s="31" t="s">
        <v>30</v>
      </c>
      <c r="C3" s="54" t="s">
        <v>152</v>
      </c>
      <c r="D3" s="54" t="s">
        <v>153</v>
      </c>
      <c r="E3" s="54" t="s">
        <v>154</v>
      </c>
      <c r="F3" s="54" t="s">
        <v>155</v>
      </c>
      <c r="G3" s="54" t="s">
        <v>156</v>
      </c>
      <c r="H3" s="54" t="s">
        <v>157</v>
      </c>
      <c r="I3" s="54" t="s">
        <v>158</v>
      </c>
      <c r="J3" s="54" t="s">
        <v>159</v>
      </c>
      <c r="K3" s="54" t="s">
        <v>160</v>
      </c>
      <c r="L3" s="54" t="s">
        <v>161</v>
      </c>
      <c r="M3" s="54" t="s">
        <v>162</v>
      </c>
      <c r="N3" s="54" t="s">
        <v>163</v>
      </c>
      <c r="O3" s="84" t="s">
        <v>164</v>
      </c>
      <c r="P3" s="2" t="s">
        <v>6</v>
      </c>
      <c r="Q3" s="32" t="s">
        <v>7</v>
      </c>
    </row>
    <row r="4" spans="1:18" ht="15" customHeight="1" x14ac:dyDescent="0.25">
      <c r="B4" s="27" t="s">
        <v>31</v>
      </c>
      <c r="C4" s="28">
        <v>-42.2</v>
      </c>
      <c r="D4" s="28">
        <v>-35.4</v>
      </c>
      <c r="E4" s="28">
        <v>-37.1</v>
      </c>
      <c r="F4" s="28">
        <v>-37</v>
      </c>
      <c r="G4" s="28">
        <v>-41.2</v>
      </c>
      <c r="H4" s="28">
        <v>-33.700000000000003</v>
      </c>
      <c r="I4" s="28">
        <v>-32.1</v>
      </c>
      <c r="J4" s="28">
        <v>-32.6</v>
      </c>
      <c r="K4" s="28">
        <v>-22</v>
      </c>
      <c r="L4" s="28">
        <v>-12.8</v>
      </c>
      <c r="M4" s="28">
        <v>-0.9</v>
      </c>
      <c r="N4" s="28">
        <v>-151.6</v>
      </c>
      <c r="O4" s="28">
        <v>-327</v>
      </c>
      <c r="P4" s="29" t="s">
        <v>9</v>
      </c>
      <c r="Q4" s="29" t="s">
        <v>32</v>
      </c>
    </row>
    <row r="5" spans="1:18" s="45" customFormat="1" ht="15" customHeight="1" x14ac:dyDescent="0.25">
      <c r="A5" s="42"/>
      <c r="B5" s="51" t="s">
        <v>131</v>
      </c>
      <c r="C5" s="43">
        <v>-1.5</v>
      </c>
      <c r="D5" s="43">
        <v>-1.2</v>
      </c>
      <c r="E5" s="43">
        <v>-1.2</v>
      </c>
      <c r="F5" s="43">
        <v>-1.1000000000000001</v>
      </c>
      <c r="G5" s="43">
        <v>-1.2</v>
      </c>
      <c r="H5" s="43">
        <v>-0.9</v>
      </c>
      <c r="I5" s="43">
        <v>-0.8</v>
      </c>
      <c r="J5" s="43">
        <v>-0.8</v>
      </c>
      <c r="K5" s="43">
        <v>-0.5</v>
      </c>
      <c r="L5" s="43">
        <v>-0.3</v>
      </c>
      <c r="M5" s="43" t="s">
        <v>146</v>
      </c>
      <c r="N5" s="57"/>
      <c r="O5" s="57"/>
      <c r="P5" s="44"/>
      <c r="Q5" s="44"/>
    </row>
    <row r="6" spans="1:18" ht="15" customHeight="1" x14ac:dyDescent="0.25">
      <c r="B6" s="33" t="s">
        <v>78</v>
      </c>
      <c r="C6" s="34"/>
      <c r="D6" s="34"/>
      <c r="E6" s="34"/>
      <c r="F6" s="34"/>
      <c r="G6" s="34"/>
      <c r="H6" s="34"/>
      <c r="I6" s="34"/>
      <c r="J6" s="34"/>
      <c r="K6" s="34"/>
      <c r="L6" s="34"/>
      <c r="M6" s="34"/>
      <c r="N6" s="34"/>
      <c r="O6" s="34"/>
      <c r="P6" s="35"/>
      <c r="Q6" s="36"/>
    </row>
    <row r="7" spans="1:18" s="21" customFormat="1" ht="15" customHeight="1" x14ac:dyDescent="0.25">
      <c r="A7" s="20"/>
      <c r="B7" s="30" t="s">
        <v>143</v>
      </c>
      <c r="C7" s="28">
        <v>-1.8</v>
      </c>
      <c r="D7" s="28">
        <v>-2</v>
      </c>
      <c r="E7" s="28">
        <v>-2.1</v>
      </c>
      <c r="F7" s="28">
        <v>-2.2000000000000002</v>
      </c>
      <c r="G7" s="28">
        <v>-1.3</v>
      </c>
      <c r="H7" s="28">
        <v>-0.8</v>
      </c>
      <c r="I7" s="28">
        <v>-0.8</v>
      </c>
      <c r="J7" s="28">
        <v>-0.9</v>
      </c>
      <c r="K7" s="28">
        <v>-0.9</v>
      </c>
      <c r="L7" s="28">
        <v>-0.9</v>
      </c>
      <c r="M7" s="28">
        <v>-1</v>
      </c>
      <c r="N7" s="28">
        <v>-8.1999999999999993</v>
      </c>
      <c r="O7" s="28">
        <v>-14.7</v>
      </c>
      <c r="P7" s="29" t="s">
        <v>13</v>
      </c>
      <c r="Q7" s="29" t="s">
        <v>33</v>
      </c>
    </row>
    <row r="8" spans="1:18" s="45" customFormat="1" ht="15" customHeight="1" x14ac:dyDescent="0.25">
      <c r="A8" s="42"/>
      <c r="B8" s="51" t="s">
        <v>131</v>
      </c>
      <c r="C8" s="43">
        <v>-0.1</v>
      </c>
      <c r="D8" s="43">
        <v>-0.1</v>
      </c>
      <c r="E8" s="43">
        <v>-0.1</v>
      </c>
      <c r="F8" s="43">
        <v>-0.1</v>
      </c>
      <c r="G8" s="43" t="s">
        <v>146</v>
      </c>
      <c r="H8" s="43" t="s">
        <v>146</v>
      </c>
      <c r="I8" s="43" t="s">
        <v>146</v>
      </c>
      <c r="J8" s="43" t="s">
        <v>146</v>
      </c>
      <c r="K8" s="43" t="s">
        <v>146</v>
      </c>
      <c r="L8" s="43" t="s">
        <v>146</v>
      </c>
      <c r="M8" s="43" t="s">
        <v>146</v>
      </c>
      <c r="N8" s="57"/>
      <c r="O8" s="57"/>
      <c r="P8" s="46"/>
      <c r="Q8" s="46"/>
    </row>
    <row r="9" spans="1:18" s="21" customFormat="1" ht="15" customHeight="1" x14ac:dyDescent="0.25">
      <c r="A9" s="20"/>
      <c r="B9" s="30" t="s">
        <v>35</v>
      </c>
      <c r="C9" s="28">
        <v>-44</v>
      </c>
      <c r="D9" s="28">
        <v>-37.299999999999997</v>
      </c>
      <c r="E9" s="28">
        <v>-39.200000000000003</v>
      </c>
      <c r="F9" s="28">
        <v>-39.299999999999997</v>
      </c>
      <c r="G9" s="28">
        <v>-42.4</v>
      </c>
      <c r="H9" s="28">
        <v>-34.5</v>
      </c>
      <c r="I9" s="28">
        <v>-32.9</v>
      </c>
      <c r="J9" s="28">
        <v>-33.5</v>
      </c>
      <c r="K9" s="28">
        <v>-22.9</v>
      </c>
      <c r="L9" s="28">
        <v>-13.7</v>
      </c>
      <c r="M9" s="28">
        <v>-1.9</v>
      </c>
      <c r="N9" s="28">
        <v>-159.80000000000001</v>
      </c>
      <c r="O9" s="28">
        <v>-341.7</v>
      </c>
      <c r="P9" s="29" t="s">
        <v>14</v>
      </c>
      <c r="Q9" s="29" t="s">
        <v>150</v>
      </c>
    </row>
    <row r="10" spans="1:18" s="50" customFormat="1" ht="15" customHeight="1" x14ac:dyDescent="0.25">
      <c r="A10" s="42"/>
      <c r="B10" s="51" t="s">
        <v>131</v>
      </c>
      <c r="C10" s="43">
        <v>-1.5</v>
      </c>
      <c r="D10" s="43">
        <v>-1.2</v>
      </c>
      <c r="E10" s="43">
        <v>-1.2</v>
      </c>
      <c r="F10" s="43">
        <v>-1.2</v>
      </c>
      <c r="G10" s="43">
        <v>-1.2</v>
      </c>
      <c r="H10" s="43">
        <v>-0.9</v>
      </c>
      <c r="I10" s="43">
        <v>-0.8</v>
      </c>
      <c r="J10" s="43">
        <v>-0.8</v>
      </c>
      <c r="K10" s="43">
        <v>-0.5</v>
      </c>
      <c r="L10" s="43">
        <v>-0.3</v>
      </c>
      <c r="M10" s="43" t="s">
        <v>146</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s="9" customFormat="1" ht="15" customHeight="1" x14ac:dyDescent="0.25">
      <c r="A18" s="8"/>
      <c r="B18" s="10"/>
      <c r="C18" s="16"/>
      <c r="D18" s="16"/>
      <c r="E18" s="16"/>
      <c r="F18" s="16"/>
      <c r="G18" s="16"/>
      <c r="H18" s="16"/>
      <c r="I18" s="16"/>
      <c r="J18" s="16"/>
      <c r="K18" s="16"/>
      <c r="L18" s="16"/>
      <c r="M18" s="16"/>
      <c r="N18" s="16"/>
      <c r="O18" s="16"/>
      <c r="P18" s="17"/>
      <c r="Q18" s="17"/>
    </row>
    <row r="19" spans="1:24" ht="15" customHeight="1" x14ac:dyDescent="0.25">
      <c r="B19" s="15" t="s">
        <v>29</v>
      </c>
      <c r="R19" s="9"/>
      <c r="S19" s="9"/>
      <c r="T19" s="9"/>
      <c r="U19" s="9"/>
      <c r="V19" s="9"/>
      <c r="W19" s="9"/>
      <c r="X19" s="9"/>
    </row>
    <row r="20" spans="1:24" ht="15" customHeight="1" x14ac:dyDescent="0.25">
      <c r="R20" s="9"/>
      <c r="S20" s="9"/>
      <c r="T20" s="9"/>
      <c r="U20" s="9"/>
      <c r="V20" s="9"/>
      <c r="W20" s="9"/>
      <c r="X20" s="9"/>
    </row>
    <row r="21" spans="1:24" ht="12" customHeight="1" x14ac:dyDescent="0.25">
      <c r="R21" s="9"/>
      <c r="S21" s="9"/>
      <c r="T21" s="9"/>
      <c r="U21" s="9"/>
      <c r="V21" s="9"/>
      <c r="W21" s="9"/>
      <c r="X21" s="9"/>
    </row>
    <row r="22" spans="1:24" ht="12" customHeight="1" x14ac:dyDescent="0.25"/>
    <row r="23" spans="1:24" ht="12" customHeight="1" x14ac:dyDescent="0.25"/>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D89C4564-8590-4B62-9E40-E0A7EF3223AD}"/>
  </hyperlinks>
  <pageMargins left="0.25" right="0.25" top="0.75" bottom="0.75" header="0.3" footer="0.3"/>
  <pageSetup paperSize="8" scale="97"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5D84-E591-4A30-9566-16D14288B098}">
  <sheetPr>
    <tabColor theme="0" tint="-4.9989318521683403E-2"/>
    <pageSetUpPr fitToPage="1"/>
  </sheetPr>
  <dimension ref="A2:X29"/>
  <sheetViews>
    <sheetView showGridLines="0" zoomScaleNormal="100" workbookViewId="0"/>
  </sheetViews>
  <sheetFormatPr defaultColWidth="8.85546875" defaultRowHeight="12" x14ac:dyDescent="0.25"/>
  <cols>
    <col min="1" max="1" width="3.710937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126</v>
      </c>
    </row>
    <row r="3" spans="1:18" s="13" customFormat="1" ht="24" customHeight="1" x14ac:dyDescent="0.25">
      <c r="A3" s="12"/>
      <c r="B3" s="37" t="s">
        <v>30</v>
      </c>
      <c r="C3" s="54" t="s">
        <v>152</v>
      </c>
      <c r="D3" s="54" t="s">
        <v>153</v>
      </c>
      <c r="E3" s="54" t="s">
        <v>154</v>
      </c>
      <c r="F3" s="54" t="s">
        <v>155</v>
      </c>
      <c r="G3" s="54" t="s">
        <v>156</v>
      </c>
      <c r="H3" s="54" t="s">
        <v>157</v>
      </c>
      <c r="I3" s="54" t="s">
        <v>158</v>
      </c>
      <c r="J3" s="54" t="s">
        <v>159</v>
      </c>
      <c r="K3" s="54" t="s">
        <v>160</v>
      </c>
      <c r="L3" s="54" t="s">
        <v>161</v>
      </c>
      <c r="M3" s="54" t="s">
        <v>162</v>
      </c>
      <c r="N3" s="54" t="s">
        <v>163</v>
      </c>
      <c r="O3" s="84" t="s">
        <v>164</v>
      </c>
      <c r="P3" s="22" t="s">
        <v>6</v>
      </c>
      <c r="Q3" s="38" t="s">
        <v>7</v>
      </c>
    </row>
    <row r="4" spans="1:18" ht="15" customHeight="1" x14ac:dyDescent="0.25">
      <c r="B4" s="27" t="s">
        <v>38</v>
      </c>
      <c r="C4" s="28">
        <v>-44.2</v>
      </c>
      <c r="D4" s="28">
        <v>-32.1</v>
      </c>
      <c r="E4" s="28">
        <v>-39.4</v>
      </c>
      <c r="F4" s="28">
        <v>-37.299999999999997</v>
      </c>
      <c r="G4" s="28">
        <v>-43.4</v>
      </c>
      <c r="H4" s="28">
        <v>-36.6</v>
      </c>
      <c r="I4" s="28">
        <v>-33.299999999999997</v>
      </c>
      <c r="J4" s="28">
        <v>-32.700000000000003</v>
      </c>
      <c r="K4" s="28">
        <v>-20.9</v>
      </c>
      <c r="L4" s="28">
        <v>-11.1</v>
      </c>
      <c r="M4" s="28">
        <v>2.2999999999999998</v>
      </c>
      <c r="N4" s="28">
        <v>-153</v>
      </c>
      <c r="O4" s="28">
        <v>-328.7</v>
      </c>
      <c r="P4" s="29" t="s">
        <v>9</v>
      </c>
      <c r="Q4" s="29" t="s">
        <v>32</v>
      </c>
    </row>
    <row r="5" spans="1:18" s="45" customFormat="1" ht="15" customHeight="1" x14ac:dyDescent="0.25">
      <c r="A5" s="42"/>
      <c r="B5" s="51" t="s">
        <v>131</v>
      </c>
      <c r="C5" s="43">
        <v>-1.5</v>
      </c>
      <c r="D5" s="43">
        <v>-1.1000000000000001</v>
      </c>
      <c r="E5" s="43">
        <v>-1.3</v>
      </c>
      <c r="F5" s="43">
        <v>-1.1000000000000001</v>
      </c>
      <c r="G5" s="43">
        <v>-1.2</v>
      </c>
      <c r="H5" s="43">
        <v>-1</v>
      </c>
      <c r="I5" s="43">
        <v>-0.9</v>
      </c>
      <c r="J5" s="43">
        <v>-0.8</v>
      </c>
      <c r="K5" s="43">
        <v>-0.5</v>
      </c>
      <c r="L5" s="43">
        <v>-0.2</v>
      </c>
      <c r="M5" s="43" t="s">
        <v>146</v>
      </c>
      <c r="N5" s="57"/>
      <c r="O5" s="57"/>
      <c r="P5" s="44"/>
      <c r="Q5" s="44"/>
    </row>
    <row r="6" spans="1:18" ht="15" customHeight="1" x14ac:dyDescent="0.25">
      <c r="B6" s="33" t="s">
        <v>78</v>
      </c>
      <c r="C6" s="26"/>
      <c r="D6" s="26"/>
      <c r="E6" s="26"/>
      <c r="F6" s="26"/>
      <c r="G6" s="26"/>
      <c r="H6" s="26"/>
      <c r="I6" s="26"/>
      <c r="J6" s="26"/>
      <c r="K6" s="26"/>
      <c r="L6" s="26"/>
      <c r="M6" s="26"/>
      <c r="N6" s="26"/>
      <c r="O6" s="26"/>
      <c r="P6" s="35"/>
      <c r="Q6" s="36"/>
    </row>
    <row r="7" spans="1:18" ht="15" customHeight="1" x14ac:dyDescent="0.25">
      <c r="B7" s="30" t="s">
        <v>143</v>
      </c>
      <c r="C7" s="28">
        <v>-2.4</v>
      </c>
      <c r="D7" s="28">
        <v>-2.4</v>
      </c>
      <c r="E7" s="28">
        <v>-2.5</v>
      </c>
      <c r="F7" s="28">
        <v>-2.5</v>
      </c>
      <c r="G7" s="28">
        <v>-1.2</v>
      </c>
      <c r="H7" s="28">
        <v>-0.7</v>
      </c>
      <c r="I7" s="28">
        <v>-0.8</v>
      </c>
      <c r="J7" s="28">
        <v>-0.9</v>
      </c>
      <c r="K7" s="28">
        <v>-0.9</v>
      </c>
      <c r="L7" s="28">
        <v>-1</v>
      </c>
      <c r="M7" s="28">
        <v>-1.1000000000000001</v>
      </c>
      <c r="N7" s="28">
        <v>-9.8000000000000007</v>
      </c>
      <c r="O7" s="28">
        <v>-16.399999999999999</v>
      </c>
      <c r="P7" s="29" t="s">
        <v>13</v>
      </c>
      <c r="Q7" s="29" t="s">
        <v>144</v>
      </c>
    </row>
    <row r="8" spans="1:18" s="45" customFormat="1" ht="15" customHeight="1" x14ac:dyDescent="0.25">
      <c r="A8" s="42"/>
      <c r="B8" s="51" t="s">
        <v>131</v>
      </c>
      <c r="C8" s="43">
        <v>-0.1</v>
      </c>
      <c r="D8" s="43">
        <v>-0.1</v>
      </c>
      <c r="E8" s="43">
        <v>-0.1</v>
      </c>
      <c r="F8" s="43">
        <v>-0.1</v>
      </c>
      <c r="G8" s="43" t="s">
        <v>146</v>
      </c>
      <c r="H8" s="43" t="s">
        <v>146</v>
      </c>
      <c r="I8" s="43" t="s">
        <v>146</v>
      </c>
      <c r="J8" s="43" t="s">
        <v>146</v>
      </c>
      <c r="K8" s="43" t="s">
        <v>146</v>
      </c>
      <c r="L8" s="43" t="s">
        <v>146</v>
      </c>
      <c r="M8" s="43" t="s">
        <v>146</v>
      </c>
      <c r="N8" s="57"/>
      <c r="O8" s="57"/>
      <c r="P8" s="46"/>
      <c r="Q8" s="46"/>
    </row>
    <row r="9" spans="1:18" ht="15" customHeight="1" x14ac:dyDescent="0.25">
      <c r="B9" s="30" t="s">
        <v>39</v>
      </c>
      <c r="C9" s="28">
        <v>-46.6</v>
      </c>
      <c r="D9" s="28">
        <v>-34.5</v>
      </c>
      <c r="E9" s="28">
        <v>-41.9</v>
      </c>
      <c r="F9" s="28">
        <v>-39.799999999999997</v>
      </c>
      <c r="G9" s="28">
        <v>-44.6</v>
      </c>
      <c r="H9" s="28">
        <v>-37.299999999999997</v>
      </c>
      <c r="I9" s="28">
        <v>-34.1</v>
      </c>
      <c r="J9" s="28">
        <v>-33.6</v>
      </c>
      <c r="K9" s="28">
        <v>-21.9</v>
      </c>
      <c r="L9" s="28">
        <v>-12.1</v>
      </c>
      <c r="M9" s="28">
        <v>1.2</v>
      </c>
      <c r="N9" s="28">
        <v>-162.80000000000001</v>
      </c>
      <c r="O9" s="28">
        <v>-345.1</v>
      </c>
      <c r="P9" s="29" t="s">
        <v>14</v>
      </c>
      <c r="Q9" s="29" t="s">
        <v>150</v>
      </c>
    </row>
    <row r="10" spans="1:18" s="50" customFormat="1" ht="15" customHeight="1" x14ac:dyDescent="0.25">
      <c r="A10" s="42"/>
      <c r="B10" s="51" t="s">
        <v>131</v>
      </c>
      <c r="C10" s="43">
        <v>-1.6</v>
      </c>
      <c r="D10" s="43">
        <v>-1.2</v>
      </c>
      <c r="E10" s="43">
        <v>-1.3</v>
      </c>
      <c r="F10" s="43">
        <v>-1.2</v>
      </c>
      <c r="G10" s="43">
        <v>-1.3</v>
      </c>
      <c r="H10" s="43">
        <v>-1</v>
      </c>
      <c r="I10" s="43">
        <v>-0.9</v>
      </c>
      <c r="J10" s="43">
        <v>-0.8</v>
      </c>
      <c r="K10" s="43">
        <v>-0.5</v>
      </c>
      <c r="L10" s="43">
        <v>-0.3</v>
      </c>
      <c r="M10" s="43" t="s">
        <v>146</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s="9" customFormat="1" ht="15" customHeight="1" x14ac:dyDescent="0.25">
      <c r="A18" s="8"/>
      <c r="B18" s="10"/>
      <c r="C18" s="16"/>
      <c r="D18" s="16"/>
      <c r="E18" s="16"/>
      <c r="F18" s="16"/>
      <c r="G18" s="16"/>
      <c r="H18" s="16"/>
      <c r="I18" s="16"/>
      <c r="J18" s="16"/>
      <c r="K18" s="16"/>
      <c r="L18" s="16"/>
      <c r="M18" s="16"/>
      <c r="N18" s="16"/>
      <c r="O18" s="16"/>
      <c r="P18" s="17"/>
      <c r="Q18" s="17"/>
    </row>
    <row r="19" spans="1:24" ht="15" customHeight="1" x14ac:dyDescent="0.25">
      <c r="B19" s="15" t="s">
        <v>29</v>
      </c>
      <c r="R19" s="9"/>
      <c r="S19" s="9"/>
      <c r="T19" s="9"/>
      <c r="U19" s="9"/>
      <c r="V19" s="9"/>
      <c r="W19" s="9"/>
      <c r="X19" s="9"/>
    </row>
    <row r="20" spans="1:24" ht="15" customHeight="1" x14ac:dyDescent="0.25">
      <c r="R20" s="9"/>
      <c r="S20" s="9"/>
      <c r="T20" s="9"/>
      <c r="U20" s="9"/>
      <c r="V20" s="9"/>
      <c r="W20" s="9"/>
      <c r="X20" s="9"/>
    </row>
    <row r="21" spans="1:24" ht="12" customHeight="1" x14ac:dyDescent="0.25">
      <c r="R21" s="9"/>
      <c r="S21" s="9"/>
      <c r="T21" s="9"/>
      <c r="U21" s="9"/>
      <c r="V21" s="9"/>
      <c r="W21" s="9"/>
      <c r="X21" s="9"/>
    </row>
    <row r="22" spans="1:24" ht="12" customHeight="1" x14ac:dyDescent="0.25"/>
    <row r="23" spans="1:24" ht="12" customHeight="1" x14ac:dyDescent="0.25"/>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3B89534C-537B-4441-BDC3-87BF30E101C8}"/>
  </hyperlinks>
  <pageMargins left="0.25" right="0.25" top="0.75" bottom="0.75" header="0.3" footer="0.3"/>
  <pageSetup paperSize="8" scale="97"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5ECB2-FEF0-4225-88E8-4AAC5060AE30}">
  <sheetPr>
    <tabColor theme="0" tint="-4.9989318521683403E-2"/>
    <pageSetUpPr fitToPage="1"/>
  </sheetPr>
  <dimension ref="A2:X29"/>
  <sheetViews>
    <sheetView showGridLines="0" zoomScaleNormal="100" workbookViewId="0"/>
  </sheetViews>
  <sheetFormatPr defaultColWidth="8.85546875" defaultRowHeight="12" x14ac:dyDescent="0.25"/>
  <cols>
    <col min="1" max="1" width="3.7109375" style="8" customWidth="1"/>
    <col min="2" max="2" width="60.710937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127</v>
      </c>
    </row>
    <row r="3" spans="1:18" s="13" customFormat="1" ht="24" customHeight="1" x14ac:dyDescent="0.25">
      <c r="A3" s="12"/>
      <c r="B3" s="37" t="s">
        <v>30</v>
      </c>
      <c r="C3" s="54" t="s">
        <v>152</v>
      </c>
      <c r="D3" s="54" t="s">
        <v>153</v>
      </c>
      <c r="E3" s="54" t="s">
        <v>154</v>
      </c>
      <c r="F3" s="54" t="s">
        <v>155</v>
      </c>
      <c r="G3" s="54" t="s">
        <v>156</v>
      </c>
      <c r="H3" s="54" t="s">
        <v>157</v>
      </c>
      <c r="I3" s="54" t="s">
        <v>158</v>
      </c>
      <c r="J3" s="54" t="s">
        <v>159</v>
      </c>
      <c r="K3" s="54" t="s">
        <v>160</v>
      </c>
      <c r="L3" s="54" t="s">
        <v>161</v>
      </c>
      <c r="M3" s="54" t="s">
        <v>162</v>
      </c>
      <c r="N3" s="54" t="s">
        <v>163</v>
      </c>
      <c r="O3" s="84" t="s">
        <v>164</v>
      </c>
      <c r="P3" s="22" t="s">
        <v>6</v>
      </c>
      <c r="Q3" s="38" t="s">
        <v>7</v>
      </c>
    </row>
    <row r="4" spans="1:18" ht="15" customHeight="1" x14ac:dyDescent="0.25">
      <c r="B4" s="27" t="s">
        <v>40</v>
      </c>
      <c r="C4" s="28">
        <v>-65.2</v>
      </c>
      <c r="D4" s="28">
        <v>-58.1</v>
      </c>
      <c r="E4" s="28">
        <v>-57</v>
      </c>
      <c r="F4" s="28">
        <v>-56</v>
      </c>
      <c r="G4" s="28">
        <v>-54</v>
      </c>
      <c r="H4" s="28">
        <v>-44.3</v>
      </c>
      <c r="I4" s="28">
        <v>-41.5</v>
      </c>
      <c r="J4" s="28">
        <v>-40.299999999999997</v>
      </c>
      <c r="K4" s="28">
        <v>-31.3</v>
      </c>
      <c r="L4" s="28">
        <v>-22.6</v>
      </c>
      <c r="M4" s="28">
        <v>-11.3</v>
      </c>
      <c r="N4" s="28">
        <v>-236.4</v>
      </c>
      <c r="O4" s="28">
        <v>-481.8</v>
      </c>
      <c r="P4" s="29" t="s">
        <v>9</v>
      </c>
      <c r="Q4" s="29" t="s">
        <v>32</v>
      </c>
    </row>
    <row r="5" spans="1:18" s="45" customFormat="1" ht="15" customHeight="1" x14ac:dyDescent="0.25">
      <c r="A5" s="42"/>
      <c r="B5" s="51" t="s">
        <v>131</v>
      </c>
      <c r="C5" s="43">
        <v>-2.2999999999999998</v>
      </c>
      <c r="D5" s="43">
        <v>-1.9</v>
      </c>
      <c r="E5" s="43">
        <v>-1.8</v>
      </c>
      <c r="F5" s="43">
        <v>-1.7</v>
      </c>
      <c r="G5" s="43">
        <v>-1.5</v>
      </c>
      <c r="H5" s="43">
        <v>-1.2</v>
      </c>
      <c r="I5" s="43">
        <v>-1.1000000000000001</v>
      </c>
      <c r="J5" s="43">
        <v>-1</v>
      </c>
      <c r="K5" s="43">
        <v>-0.7</v>
      </c>
      <c r="L5" s="43">
        <v>-0.5</v>
      </c>
      <c r="M5" s="43">
        <v>-0.2</v>
      </c>
      <c r="N5" s="57"/>
      <c r="O5" s="57"/>
      <c r="P5" s="44"/>
      <c r="Q5" s="44"/>
    </row>
    <row r="6" spans="1:18" ht="15" customHeight="1" x14ac:dyDescent="0.25">
      <c r="B6" s="33" t="s">
        <v>78</v>
      </c>
      <c r="C6" s="26"/>
      <c r="D6" s="26"/>
      <c r="E6" s="26"/>
      <c r="F6" s="26"/>
      <c r="G6" s="26"/>
      <c r="H6" s="26"/>
      <c r="I6" s="26"/>
      <c r="J6" s="26"/>
      <c r="K6" s="26"/>
      <c r="L6" s="26"/>
      <c r="M6" s="26"/>
      <c r="N6" s="26"/>
      <c r="O6" s="26"/>
      <c r="P6" s="35"/>
      <c r="Q6" s="36"/>
    </row>
    <row r="7" spans="1:18" ht="15" customHeight="1" x14ac:dyDescent="0.25">
      <c r="B7" s="30" t="s">
        <v>143</v>
      </c>
      <c r="C7" s="28">
        <v>-5.0999999999999996</v>
      </c>
      <c r="D7" s="28">
        <v>-4.7</v>
      </c>
      <c r="E7" s="28">
        <v>-4.7</v>
      </c>
      <c r="F7" s="28">
        <v>-4.7</v>
      </c>
      <c r="G7" s="28">
        <v>-0.5</v>
      </c>
      <c r="H7" s="28">
        <v>-0.1</v>
      </c>
      <c r="I7" s="28">
        <v>-0.2</v>
      </c>
      <c r="J7" s="28">
        <v>-0.3</v>
      </c>
      <c r="K7" s="28">
        <v>-0.4</v>
      </c>
      <c r="L7" s="28">
        <v>-0.4</v>
      </c>
      <c r="M7" s="28">
        <v>-0.5</v>
      </c>
      <c r="N7" s="28">
        <v>-19.2</v>
      </c>
      <c r="O7" s="28">
        <v>-21.7</v>
      </c>
      <c r="P7" s="29" t="s">
        <v>13</v>
      </c>
      <c r="Q7" s="29" t="s">
        <v>145</v>
      </c>
    </row>
    <row r="8" spans="1:18" s="45" customFormat="1" ht="15" customHeight="1" x14ac:dyDescent="0.25">
      <c r="A8" s="42"/>
      <c r="B8" s="51" t="s">
        <v>131</v>
      </c>
      <c r="C8" s="43">
        <v>-0.2</v>
      </c>
      <c r="D8" s="43">
        <v>-0.2</v>
      </c>
      <c r="E8" s="43">
        <v>-0.1</v>
      </c>
      <c r="F8" s="43">
        <v>-0.1</v>
      </c>
      <c r="G8" s="43" t="s">
        <v>146</v>
      </c>
      <c r="H8" s="43" t="s">
        <v>146</v>
      </c>
      <c r="I8" s="43" t="s">
        <v>146</v>
      </c>
      <c r="J8" s="43" t="s">
        <v>146</v>
      </c>
      <c r="K8" s="43" t="s">
        <v>146</v>
      </c>
      <c r="L8" s="43" t="s">
        <v>146</v>
      </c>
      <c r="M8" s="43" t="s">
        <v>146</v>
      </c>
      <c r="N8" s="57"/>
      <c r="O8" s="57"/>
      <c r="P8" s="46"/>
      <c r="Q8" s="46"/>
    </row>
    <row r="9" spans="1:18" ht="15" customHeight="1" x14ac:dyDescent="0.25">
      <c r="B9" s="30" t="s">
        <v>41</v>
      </c>
      <c r="C9" s="28">
        <v>-70.400000000000006</v>
      </c>
      <c r="D9" s="28">
        <v>-62.9</v>
      </c>
      <c r="E9" s="28">
        <v>-61.8</v>
      </c>
      <c r="F9" s="28">
        <v>-60.7</v>
      </c>
      <c r="G9" s="28">
        <v>-54.5</v>
      </c>
      <c r="H9" s="28">
        <v>-44.4</v>
      </c>
      <c r="I9" s="28">
        <v>-41.7</v>
      </c>
      <c r="J9" s="28">
        <v>-40.6</v>
      </c>
      <c r="K9" s="28">
        <v>-31.7</v>
      </c>
      <c r="L9" s="28">
        <v>-23.1</v>
      </c>
      <c r="M9" s="28">
        <v>-11.8</v>
      </c>
      <c r="N9" s="28">
        <v>-255.7</v>
      </c>
      <c r="O9" s="28">
        <v>-503.5</v>
      </c>
      <c r="P9" s="29" t="s">
        <v>14</v>
      </c>
      <c r="Q9" s="29" t="s">
        <v>150</v>
      </c>
    </row>
    <row r="10" spans="1:18" s="50" customFormat="1" ht="15" customHeight="1" x14ac:dyDescent="0.25">
      <c r="A10" s="42"/>
      <c r="B10" s="51" t="s">
        <v>131</v>
      </c>
      <c r="C10" s="43">
        <v>-2.4</v>
      </c>
      <c r="D10" s="43">
        <v>-2.1</v>
      </c>
      <c r="E10" s="43">
        <v>-2</v>
      </c>
      <c r="F10" s="43">
        <v>-1.8</v>
      </c>
      <c r="G10" s="43">
        <v>-1.6</v>
      </c>
      <c r="H10" s="43">
        <v>-1.2</v>
      </c>
      <c r="I10" s="43">
        <v>-1.1000000000000001</v>
      </c>
      <c r="J10" s="43">
        <v>-1</v>
      </c>
      <c r="K10" s="43">
        <v>-0.7</v>
      </c>
      <c r="L10" s="43">
        <v>-0.5</v>
      </c>
      <c r="M10" s="43">
        <v>-0.3</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s="9" customFormat="1" ht="15" customHeight="1" x14ac:dyDescent="0.25">
      <c r="A18" s="8"/>
      <c r="B18" s="10"/>
      <c r="C18" s="16"/>
      <c r="D18" s="16"/>
      <c r="E18" s="16"/>
      <c r="F18" s="16"/>
      <c r="G18" s="16"/>
      <c r="H18" s="16"/>
      <c r="I18" s="16"/>
      <c r="J18" s="16"/>
      <c r="K18" s="16"/>
      <c r="L18" s="16"/>
      <c r="M18" s="16"/>
      <c r="N18" s="16"/>
      <c r="O18" s="16"/>
      <c r="P18" s="17"/>
      <c r="Q18" s="17"/>
    </row>
    <row r="19" spans="1:24" ht="15" customHeight="1" x14ac:dyDescent="0.25">
      <c r="B19" s="15" t="s">
        <v>29</v>
      </c>
      <c r="R19" s="9"/>
      <c r="S19" s="9"/>
      <c r="T19" s="9"/>
      <c r="U19" s="9"/>
      <c r="V19" s="9"/>
      <c r="W19" s="9"/>
      <c r="X19" s="9"/>
    </row>
    <row r="20" spans="1:24" ht="15" customHeight="1" x14ac:dyDescent="0.25">
      <c r="R20" s="9"/>
      <c r="S20" s="9"/>
      <c r="T20" s="9"/>
      <c r="U20" s="9"/>
      <c r="V20" s="9"/>
      <c r="W20" s="9"/>
    </row>
    <row r="21" spans="1:24" ht="12" customHeight="1" x14ac:dyDescent="0.25">
      <c r="R21" s="9"/>
      <c r="S21" s="9"/>
      <c r="T21" s="9"/>
      <c r="U21" s="9"/>
      <c r="V21" s="9"/>
      <c r="W21" s="9"/>
    </row>
    <row r="22" spans="1:24" ht="12" customHeight="1" x14ac:dyDescent="0.25">
      <c r="R22" s="9"/>
      <c r="S22" s="9"/>
      <c r="T22" s="9"/>
      <c r="U22" s="9"/>
      <c r="V22" s="9"/>
      <c r="W22" s="9"/>
    </row>
    <row r="23" spans="1:24" ht="12" customHeight="1" x14ac:dyDescent="0.25">
      <c r="R23" s="9"/>
      <c r="S23" s="9"/>
      <c r="T23" s="9"/>
      <c r="U23" s="9"/>
      <c r="V23" s="9"/>
      <c r="W23" s="9"/>
    </row>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EDA6C7F4-3C61-4772-85CE-39957523A7DC}"/>
  </hyperlinks>
  <pageMargins left="0.25" right="0.25" top="0.75" bottom="0.75" header="0.3" footer="0.3"/>
  <pageSetup paperSize="8" scale="97"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1756-223D-4EB4-80B4-801FA6403257}">
  <sheetPr>
    <tabColor theme="0" tint="-4.9989318521683403E-2"/>
    <pageSetUpPr fitToPage="1"/>
  </sheetPr>
  <dimension ref="A2:R39"/>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42</v>
      </c>
    </row>
    <row r="3" spans="1:18" s="13" customFormat="1" ht="24" customHeight="1" x14ac:dyDescent="0.25">
      <c r="A3" s="12"/>
      <c r="B3" s="37" t="s">
        <v>30</v>
      </c>
      <c r="C3" s="54" t="s">
        <v>152</v>
      </c>
      <c r="D3" s="54" t="s">
        <v>153</v>
      </c>
      <c r="E3" s="54" t="s">
        <v>154</v>
      </c>
      <c r="F3" s="54" t="s">
        <v>155</v>
      </c>
      <c r="G3" s="54" t="s">
        <v>156</v>
      </c>
      <c r="H3" s="54" t="s">
        <v>157</v>
      </c>
      <c r="I3" s="54" t="s">
        <v>158</v>
      </c>
      <c r="J3" s="54" t="s">
        <v>159</v>
      </c>
      <c r="K3" s="54" t="s">
        <v>160</v>
      </c>
      <c r="L3" s="54" t="s">
        <v>161</v>
      </c>
      <c r="M3" s="54" t="s">
        <v>162</v>
      </c>
      <c r="N3" s="54" t="s">
        <v>163</v>
      </c>
      <c r="O3" s="84" t="s">
        <v>164</v>
      </c>
      <c r="P3" s="22" t="s">
        <v>6</v>
      </c>
      <c r="Q3" s="38" t="s">
        <v>7</v>
      </c>
    </row>
    <row r="4" spans="1:18" ht="15" customHeight="1" x14ac:dyDescent="0.25">
      <c r="B4" s="27" t="s">
        <v>43</v>
      </c>
      <c r="C4" s="28">
        <v>735.4</v>
      </c>
      <c r="D4" s="28">
        <v>766</v>
      </c>
      <c r="E4" s="28">
        <v>797.4</v>
      </c>
      <c r="F4" s="28">
        <v>840.8</v>
      </c>
      <c r="G4" s="28">
        <v>892.3</v>
      </c>
      <c r="H4" s="28">
        <v>947.1</v>
      </c>
      <c r="I4" s="28">
        <v>1002.7</v>
      </c>
      <c r="J4" s="28">
        <v>1062</v>
      </c>
      <c r="K4" s="28">
        <v>1124.8</v>
      </c>
      <c r="L4" s="28">
        <v>1189.7</v>
      </c>
      <c r="M4" s="28">
        <v>1260.2</v>
      </c>
      <c r="N4" s="28">
        <v>3139.6</v>
      </c>
      <c r="O4" s="28">
        <v>10618.4</v>
      </c>
      <c r="P4" s="29" t="s">
        <v>9</v>
      </c>
      <c r="Q4" s="29" t="s">
        <v>32</v>
      </c>
    </row>
    <row r="5" spans="1:18" s="45" customFormat="1" ht="15" customHeight="1" x14ac:dyDescent="0.25">
      <c r="A5" s="42"/>
      <c r="B5" s="51" t="s">
        <v>131</v>
      </c>
      <c r="C5" s="43">
        <v>25.5</v>
      </c>
      <c r="D5" s="43">
        <v>25.6</v>
      </c>
      <c r="E5" s="43">
        <v>25.3</v>
      </c>
      <c r="F5" s="43">
        <v>25.3</v>
      </c>
      <c r="G5" s="43">
        <v>25.5</v>
      </c>
      <c r="H5" s="43">
        <v>25.7</v>
      </c>
      <c r="I5" s="43">
        <v>25.9</v>
      </c>
      <c r="J5" s="43">
        <v>26.1</v>
      </c>
      <c r="K5" s="43">
        <v>26.3</v>
      </c>
      <c r="L5" s="43">
        <v>26.5</v>
      </c>
      <c r="M5" s="43">
        <v>26.8</v>
      </c>
      <c r="N5" s="57"/>
      <c r="O5" s="57"/>
      <c r="P5" s="46"/>
      <c r="Q5" s="44"/>
    </row>
    <row r="6" spans="1:18" ht="15" customHeight="1" x14ac:dyDescent="0.25">
      <c r="B6" s="30" t="s">
        <v>44</v>
      </c>
      <c r="C6" s="28">
        <v>-749.6</v>
      </c>
      <c r="D6" s="28">
        <v>-771.2</v>
      </c>
      <c r="E6" s="28">
        <v>-797.7</v>
      </c>
      <c r="F6" s="28">
        <v>-839.6</v>
      </c>
      <c r="G6" s="28">
        <v>-891.3</v>
      </c>
      <c r="H6" s="28">
        <v>-927.8</v>
      </c>
      <c r="I6" s="28">
        <v>-976.1</v>
      </c>
      <c r="J6" s="28">
        <v>-1029.8</v>
      </c>
      <c r="K6" s="28">
        <v>-1082.4000000000001</v>
      </c>
      <c r="L6" s="28">
        <v>-1135.8</v>
      </c>
      <c r="M6" s="28">
        <v>-1193.7</v>
      </c>
      <c r="N6" s="28">
        <v>-3158.2</v>
      </c>
      <c r="O6" s="28">
        <v>-10395.299999999999</v>
      </c>
      <c r="P6" s="29" t="s">
        <v>13</v>
      </c>
      <c r="Q6" s="29" t="s">
        <v>32</v>
      </c>
    </row>
    <row r="7" spans="1:18" s="45" customFormat="1" ht="15" customHeight="1" x14ac:dyDescent="0.25">
      <c r="A7" s="42"/>
      <c r="B7" s="51" t="s">
        <v>131</v>
      </c>
      <c r="C7" s="43">
        <v>-26</v>
      </c>
      <c r="D7" s="43">
        <v>-25.8</v>
      </c>
      <c r="E7" s="43">
        <v>-25.3</v>
      </c>
      <c r="F7" s="43">
        <v>-25.3</v>
      </c>
      <c r="G7" s="43">
        <v>-25.5</v>
      </c>
      <c r="H7" s="43">
        <v>-25.2</v>
      </c>
      <c r="I7" s="43">
        <v>-25.2</v>
      </c>
      <c r="J7" s="43">
        <v>-25.3</v>
      </c>
      <c r="K7" s="43">
        <v>-25.3</v>
      </c>
      <c r="L7" s="43">
        <v>-25.3</v>
      </c>
      <c r="M7" s="43">
        <v>-25.4</v>
      </c>
      <c r="N7" s="57"/>
      <c r="O7" s="57"/>
      <c r="P7" s="46"/>
      <c r="Q7" s="46"/>
    </row>
    <row r="8" spans="1:18" ht="15" customHeight="1" x14ac:dyDescent="0.25">
      <c r="B8" s="30" t="s">
        <v>45</v>
      </c>
      <c r="C8" s="28">
        <v>-27.9</v>
      </c>
      <c r="D8" s="28">
        <v>-30.2</v>
      </c>
      <c r="E8" s="28">
        <v>-36.700000000000003</v>
      </c>
      <c r="F8" s="28">
        <v>-38.200000000000003</v>
      </c>
      <c r="G8" s="28">
        <v>-42.2</v>
      </c>
      <c r="H8" s="28">
        <v>-53</v>
      </c>
      <c r="I8" s="28">
        <v>-58.6</v>
      </c>
      <c r="J8" s="28">
        <v>-64.8</v>
      </c>
      <c r="K8" s="28">
        <v>-64.3</v>
      </c>
      <c r="L8" s="28">
        <v>-66.7</v>
      </c>
      <c r="M8" s="28">
        <v>-67.400000000000006</v>
      </c>
      <c r="N8" s="28">
        <v>-133</v>
      </c>
      <c r="O8" s="28">
        <v>-550</v>
      </c>
      <c r="P8" s="29" t="s">
        <v>14</v>
      </c>
      <c r="Q8" s="29" t="s">
        <v>32</v>
      </c>
    </row>
    <row r="9" spans="1:18" s="45" customFormat="1" ht="15" customHeight="1" x14ac:dyDescent="0.25">
      <c r="A9" s="42"/>
      <c r="B9" s="51" t="s">
        <v>131</v>
      </c>
      <c r="C9" s="43">
        <v>-1</v>
      </c>
      <c r="D9" s="43">
        <v>-1</v>
      </c>
      <c r="E9" s="43">
        <v>-1.2</v>
      </c>
      <c r="F9" s="43">
        <v>-1.2</v>
      </c>
      <c r="G9" s="43">
        <v>-1.2</v>
      </c>
      <c r="H9" s="43">
        <v>-1.4</v>
      </c>
      <c r="I9" s="43">
        <v>-1.5</v>
      </c>
      <c r="J9" s="43">
        <v>-1.6</v>
      </c>
      <c r="K9" s="43">
        <v>-1.5</v>
      </c>
      <c r="L9" s="43">
        <v>-1.5</v>
      </c>
      <c r="M9" s="43">
        <v>-1.4</v>
      </c>
      <c r="N9" s="57"/>
      <c r="O9" s="57"/>
      <c r="P9" s="46"/>
      <c r="Q9" s="47"/>
    </row>
    <row r="10" spans="1:18" ht="15" customHeight="1" x14ac:dyDescent="0.25">
      <c r="B10" s="30" t="s">
        <v>46</v>
      </c>
      <c r="C10" s="28">
        <v>-42.2</v>
      </c>
      <c r="D10" s="28">
        <v>-35.4</v>
      </c>
      <c r="E10" s="28">
        <v>-37.1</v>
      </c>
      <c r="F10" s="28">
        <v>-37</v>
      </c>
      <c r="G10" s="28">
        <v>-41.2</v>
      </c>
      <c r="H10" s="28">
        <v>-33.700000000000003</v>
      </c>
      <c r="I10" s="28">
        <v>-32.1</v>
      </c>
      <c r="J10" s="28">
        <v>-32.6</v>
      </c>
      <c r="K10" s="28">
        <v>-22</v>
      </c>
      <c r="L10" s="28">
        <v>-12.8</v>
      </c>
      <c r="M10" s="28">
        <v>-0.9</v>
      </c>
      <c r="N10" s="28">
        <v>-151.6</v>
      </c>
      <c r="O10" s="28">
        <v>-327</v>
      </c>
      <c r="P10" s="40" t="s">
        <v>18</v>
      </c>
      <c r="Q10" s="40" t="s">
        <v>47</v>
      </c>
    </row>
    <row r="11" spans="1:18" ht="15" customHeight="1" x14ac:dyDescent="0.25">
      <c r="B11" s="51" t="s">
        <v>131</v>
      </c>
      <c r="C11" s="43">
        <v>-1.5</v>
      </c>
      <c r="D11" s="43">
        <v>-1.2</v>
      </c>
      <c r="E11" s="43">
        <v>-1.2</v>
      </c>
      <c r="F11" s="43">
        <v>-1.1000000000000001</v>
      </c>
      <c r="G11" s="43">
        <v>-1.2</v>
      </c>
      <c r="H11" s="43">
        <v>-0.9</v>
      </c>
      <c r="I11" s="43">
        <v>-0.8</v>
      </c>
      <c r="J11" s="43">
        <v>-0.8</v>
      </c>
      <c r="K11" s="43">
        <v>-0.5</v>
      </c>
      <c r="L11" s="43">
        <v>-0.3</v>
      </c>
      <c r="M11" s="43" t="s">
        <v>146</v>
      </c>
      <c r="N11" s="57"/>
      <c r="O11" s="57"/>
      <c r="P11" s="40"/>
      <c r="Q11" s="40"/>
    </row>
    <row r="12" spans="1:18" ht="15" customHeight="1" x14ac:dyDescent="0.25">
      <c r="B12" s="33" t="s">
        <v>78</v>
      </c>
      <c r="C12" s="23"/>
      <c r="D12" s="23"/>
      <c r="E12" s="23"/>
      <c r="F12" s="23"/>
      <c r="G12" s="24"/>
      <c r="H12" s="24"/>
      <c r="I12" s="24"/>
      <c r="J12" s="24"/>
      <c r="K12" s="24"/>
      <c r="L12" s="24"/>
      <c r="M12" s="24"/>
      <c r="N12" s="23"/>
      <c r="O12" s="23"/>
      <c r="P12" s="25"/>
      <c r="Q12" s="39"/>
    </row>
    <row r="13" spans="1:18" s="21" customFormat="1" ht="15" customHeight="1" x14ac:dyDescent="0.25">
      <c r="A13" s="20"/>
      <c r="B13" s="30" t="s">
        <v>132</v>
      </c>
      <c r="C13" s="28">
        <v>0.1</v>
      </c>
      <c r="D13" s="28">
        <v>0.1</v>
      </c>
      <c r="E13" s="28">
        <v>0.1</v>
      </c>
      <c r="F13" s="28">
        <v>0.2</v>
      </c>
      <c r="G13" s="28">
        <v>0.3</v>
      </c>
      <c r="H13" s="28">
        <v>0.3</v>
      </c>
      <c r="I13" s="28">
        <v>0.3</v>
      </c>
      <c r="J13" s="28">
        <v>0.3</v>
      </c>
      <c r="K13" s="28">
        <v>0.2</v>
      </c>
      <c r="L13" s="28">
        <v>0.2</v>
      </c>
      <c r="M13" s="28">
        <v>0.2</v>
      </c>
      <c r="N13" s="28">
        <v>0.5</v>
      </c>
      <c r="O13" s="28">
        <v>2.2999999999999998</v>
      </c>
      <c r="P13" s="29" t="s">
        <v>20</v>
      </c>
      <c r="Q13" s="29" t="s">
        <v>136</v>
      </c>
    </row>
    <row r="14" spans="1:18" s="45" customFormat="1" ht="15" customHeight="1" x14ac:dyDescent="0.25">
      <c r="A14" s="42"/>
      <c r="B14" s="51" t="s">
        <v>131</v>
      </c>
      <c r="C14" s="43" t="s">
        <v>146</v>
      </c>
      <c r="D14" s="43" t="s">
        <v>146</v>
      </c>
      <c r="E14" s="43" t="s">
        <v>146</v>
      </c>
      <c r="F14" s="43" t="s">
        <v>146</v>
      </c>
      <c r="G14" s="43" t="s">
        <v>146</v>
      </c>
      <c r="H14" s="43" t="s">
        <v>146</v>
      </c>
      <c r="I14" s="43" t="s">
        <v>146</v>
      </c>
      <c r="J14" s="43" t="s">
        <v>146</v>
      </c>
      <c r="K14" s="43" t="s">
        <v>146</v>
      </c>
      <c r="L14" s="43" t="s">
        <v>146</v>
      </c>
      <c r="M14" s="43" t="s">
        <v>146</v>
      </c>
      <c r="N14" s="57"/>
      <c r="O14" s="57"/>
      <c r="P14" s="48"/>
      <c r="Q14" s="49"/>
    </row>
    <row r="15" spans="1:18" s="21" customFormat="1" ht="15" customHeight="1" x14ac:dyDescent="0.25">
      <c r="A15" s="20"/>
      <c r="B15" s="30" t="s">
        <v>48</v>
      </c>
      <c r="C15" s="28">
        <v>-1.8</v>
      </c>
      <c r="D15" s="28">
        <v>-1.8</v>
      </c>
      <c r="E15" s="28">
        <v>-1.8</v>
      </c>
      <c r="F15" s="28">
        <v>-1.7</v>
      </c>
      <c r="G15" s="28">
        <v>-0.7</v>
      </c>
      <c r="H15" s="28">
        <v>-0.2</v>
      </c>
      <c r="I15" s="28">
        <v>-0.2</v>
      </c>
      <c r="J15" s="28">
        <v>-0.2</v>
      </c>
      <c r="K15" s="28">
        <v>-0.2</v>
      </c>
      <c r="L15" s="28">
        <v>-0.3</v>
      </c>
      <c r="M15" s="28">
        <v>-0.3</v>
      </c>
      <c r="N15" s="28">
        <v>-7.1</v>
      </c>
      <c r="O15" s="28">
        <v>-9.3000000000000007</v>
      </c>
      <c r="P15" s="29" t="s">
        <v>34</v>
      </c>
      <c r="Q15" s="29" t="s">
        <v>49</v>
      </c>
    </row>
    <row r="16" spans="1:18" s="50" customFormat="1" ht="15" customHeight="1" x14ac:dyDescent="0.25">
      <c r="A16" s="42"/>
      <c r="B16" s="51" t="s">
        <v>131</v>
      </c>
      <c r="C16" s="43">
        <v>-0.1</v>
      </c>
      <c r="D16" s="43">
        <v>-0.1</v>
      </c>
      <c r="E16" s="43">
        <v>-0.1</v>
      </c>
      <c r="F16" s="43">
        <v>-0.1</v>
      </c>
      <c r="G16" s="43" t="s">
        <v>146</v>
      </c>
      <c r="H16" s="43" t="s">
        <v>146</v>
      </c>
      <c r="I16" s="43" t="s">
        <v>146</v>
      </c>
      <c r="J16" s="43" t="s">
        <v>146</v>
      </c>
      <c r="K16" s="43" t="s">
        <v>146</v>
      </c>
      <c r="L16" s="43" t="s">
        <v>146</v>
      </c>
      <c r="M16" s="43" t="s">
        <v>146</v>
      </c>
      <c r="N16" s="57"/>
      <c r="O16" s="57"/>
      <c r="P16" s="46"/>
      <c r="Q16" s="46"/>
      <c r="R16" s="45"/>
    </row>
    <row r="17" spans="1:17" s="52" customFormat="1" ht="15" customHeight="1" x14ac:dyDescent="0.25">
      <c r="A17" s="20"/>
      <c r="B17" s="30" t="s">
        <v>133</v>
      </c>
      <c r="C17" s="28">
        <v>-0.1</v>
      </c>
      <c r="D17" s="28">
        <v>-0.3</v>
      </c>
      <c r="E17" s="28">
        <v>-0.5</v>
      </c>
      <c r="F17" s="28">
        <v>-0.7</v>
      </c>
      <c r="G17" s="28">
        <v>-0.8</v>
      </c>
      <c r="H17" s="28">
        <v>-0.9</v>
      </c>
      <c r="I17" s="28">
        <v>-0.9</v>
      </c>
      <c r="J17" s="28">
        <v>-0.9</v>
      </c>
      <c r="K17" s="28">
        <v>-0.9</v>
      </c>
      <c r="L17" s="28">
        <v>-0.9</v>
      </c>
      <c r="M17" s="28">
        <v>-0.9</v>
      </c>
      <c r="N17" s="28">
        <v>-1.5</v>
      </c>
      <c r="O17" s="28">
        <v>-7.7</v>
      </c>
      <c r="P17" s="29" t="s">
        <v>36</v>
      </c>
      <c r="Q17" s="29" t="s">
        <v>137</v>
      </c>
    </row>
    <row r="18" spans="1:17" s="50" customFormat="1" ht="15" customHeight="1" x14ac:dyDescent="0.25">
      <c r="A18" s="42"/>
      <c r="B18" s="51" t="s">
        <v>131</v>
      </c>
      <c r="C18" s="43" t="s">
        <v>146</v>
      </c>
      <c r="D18" s="43" t="s">
        <v>146</v>
      </c>
      <c r="E18" s="43" t="s">
        <v>146</v>
      </c>
      <c r="F18" s="43" t="s">
        <v>146</v>
      </c>
      <c r="G18" s="43" t="s">
        <v>146</v>
      </c>
      <c r="H18" s="43" t="s">
        <v>146</v>
      </c>
      <c r="I18" s="43" t="s">
        <v>146</v>
      </c>
      <c r="J18" s="43" t="s">
        <v>146</v>
      </c>
      <c r="K18" s="43" t="s">
        <v>146</v>
      </c>
      <c r="L18" s="43" t="s">
        <v>146</v>
      </c>
      <c r="M18" s="43" t="s">
        <v>146</v>
      </c>
      <c r="N18" s="57"/>
      <c r="O18" s="57"/>
      <c r="P18" s="46"/>
      <c r="Q18" s="46"/>
    </row>
    <row r="19" spans="1:17" s="52" customFormat="1" ht="15" customHeight="1" x14ac:dyDescent="0.25">
      <c r="A19" s="20"/>
      <c r="B19" s="30" t="s">
        <v>134</v>
      </c>
      <c r="C19" s="28">
        <v>-1.8</v>
      </c>
      <c r="D19" s="28">
        <v>-2</v>
      </c>
      <c r="E19" s="28">
        <v>-2.1</v>
      </c>
      <c r="F19" s="28">
        <v>-2.2000000000000002</v>
      </c>
      <c r="G19" s="28">
        <v>-1.3</v>
      </c>
      <c r="H19" s="28">
        <v>-0.8</v>
      </c>
      <c r="I19" s="28">
        <v>-0.8</v>
      </c>
      <c r="J19" s="28">
        <v>-0.9</v>
      </c>
      <c r="K19" s="28">
        <v>-0.9</v>
      </c>
      <c r="L19" s="28">
        <v>-0.9</v>
      </c>
      <c r="M19" s="28">
        <v>-1</v>
      </c>
      <c r="N19" s="28">
        <v>-8.1999999999999993</v>
      </c>
      <c r="O19" s="28">
        <v>-14.7</v>
      </c>
      <c r="P19" s="29" t="s">
        <v>50</v>
      </c>
      <c r="Q19" s="29" t="s">
        <v>138</v>
      </c>
    </row>
    <row r="20" spans="1:17" s="50" customFormat="1" ht="15" customHeight="1" x14ac:dyDescent="0.25">
      <c r="A20" s="42"/>
      <c r="B20" s="51" t="s">
        <v>131</v>
      </c>
      <c r="C20" s="43">
        <v>-0.1</v>
      </c>
      <c r="D20" s="43">
        <v>-0.1</v>
      </c>
      <c r="E20" s="43">
        <v>-0.1</v>
      </c>
      <c r="F20" s="43">
        <v>-0.1</v>
      </c>
      <c r="G20" s="43" t="s">
        <v>146</v>
      </c>
      <c r="H20" s="43" t="s">
        <v>146</v>
      </c>
      <c r="I20" s="43" t="s">
        <v>146</v>
      </c>
      <c r="J20" s="43" t="s">
        <v>146</v>
      </c>
      <c r="K20" s="43" t="s">
        <v>146</v>
      </c>
      <c r="L20" s="43" t="s">
        <v>146</v>
      </c>
      <c r="M20" s="43" t="s">
        <v>146</v>
      </c>
      <c r="N20" s="57"/>
      <c r="O20" s="57"/>
      <c r="P20" s="46"/>
      <c r="Q20" s="46"/>
    </row>
    <row r="21" spans="1:17" s="52" customFormat="1" ht="15" customHeight="1" x14ac:dyDescent="0.25">
      <c r="A21" s="20"/>
      <c r="B21" s="30" t="s">
        <v>51</v>
      </c>
      <c r="C21" s="28">
        <v>735.5</v>
      </c>
      <c r="D21" s="28">
        <v>766.1</v>
      </c>
      <c r="E21" s="28">
        <v>797.5</v>
      </c>
      <c r="F21" s="28">
        <v>841</v>
      </c>
      <c r="G21" s="28">
        <v>892.6</v>
      </c>
      <c r="H21" s="28">
        <v>947.4</v>
      </c>
      <c r="I21" s="28">
        <v>1002.9</v>
      </c>
      <c r="J21" s="28">
        <v>1062.2</v>
      </c>
      <c r="K21" s="28">
        <v>1125</v>
      </c>
      <c r="L21" s="28">
        <v>1190</v>
      </c>
      <c r="M21" s="28">
        <v>1260.4000000000001</v>
      </c>
      <c r="N21" s="28">
        <v>3140.1</v>
      </c>
      <c r="O21" s="28">
        <v>10620.7</v>
      </c>
      <c r="P21" s="29" t="s">
        <v>52</v>
      </c>
      <c r="Q21" s="29" t="s">
        <v>53</v>
      </c>
    </row>
    <row r="22" spans="1:17" s="50" customFormat="1" ht="15" customHeight="1" x14ac:dyDescent="0.25">
      <c r="A22" s="42"/>
      <c r="B22" s="51" t="s">
        <v>131</v>
      </c>
      <c r="C22" s="43">
        <v>25.5</v>
      </c>
      <c r="D22" s="43">
        <v>25.6</v>
      </c>
      <c r="E22" s="43">
        <v>25.3</v>
      </c>
      <c r="F22" s="43">
        <v>25.3</v>
      </c>
      <c r="G22" s="43">
        <v>25.5</v>
      </c>
      <c r="H22" s="43">
        <v>25.7</v>
      </c>
      <c r="I22" s="43">
        <v>25.9</v>
      </c>
      <c r="J22" s="43">
        <v>26.1</v>
      </c>
      <c r="K22" s="43">
        <v>26.3</v>
      </c>
      <c r="L22" s="43">
        <v>26.5</v>
      </c>
      <c r="M22" s="43">
        <v>26.8</v>
      </c>
      <c r="N22" s="57"/>
      <c r="O22" s="57"/>
      <c r="P22" s="46"/>
      <c r="Q22" s="46"/>
    </row>
    <row r="23" spans="1:17" ht="15" customHeight="1" x14ac:dyDescent="0.25">
      <c r="B23" s="30" t="s">
        <v>54</v>
      </c>
      <c r="C23" s="28">
        <v>-751.5</v>
      </c>
      <c r="D23" s="28">
        <v>-773</v>
      </c>
      <c r="E23" s="28">
        <v>-799.5</v>
      </c>
      <c r="F23" s="28">
        <v>-841.4</v>
      </c>
      <c r="G23" s="28">
        <v>-892</v>
      </c>
      <c r="H23" s="28">
        <v>-928.1</v>
      </c>
      <c r="I23" s="28">
        <v>-976.3</v>
      </c>
      <c r="J23" s="28">
        <v>-1030.0999999999999</v>
      </c>
      <c r="K23" s="28">
        <v>-1082.7</v>
      </c>
      <c r="L23" s="28">
        <v>-1136</v>
      </c>
      <c r="M23" s="28">
        <v>-1194</v>
      </c>
      <c r="N23" s="28">
        <v>-3165.4</v>
      </c>
      <c r="O23" s="28">
        <v>-10404.6</v>
      </c>
      <c r="P23" s="29" t="s">
        <v>55</v>
      </c>
      <c r="Q23" s="29" t="s">
        <v>56</v>
      </c>
    </row>
    <row r="24" spans="1:17" s="50" customFormat="1" ht="15" customHeight="1" x14ac:dyDescent="0.25">
      <c r="A24" s="42"/>
      <c r="B24" s="51" t="s">
        <v>131</v>
      </c>
      <c r="C24" s="43">
        <v>-26.1</v>
      </c>
      <c r="D24" s="43">
        <v>-25.8</v>
      </c>
      <c r="E24" s="43">
        <v>-25.4</v>
      </c>
      <c r="F24" s="43">
        <v>-25.3</v>
      </c>
      <c r="G24" s="43">
        <v>-25.5</v>
      </c>
      <c r="H24" s="43">
        <v>-25.2</v>
      </c>
      <c r="I24" s="43">
        <v>-25.2</v>
      </c>
      <c r="J24" s="43">
        <v>-25.3</v>
      </c>
      <c r="K24" s="43">
        <v>-25.3</v>
      </c>
      <c r="L24" s="43">
        <v>-25.3</v>
      </c>
      <c r="M24" s="43">
        <v>-25.4</v>
      </c>
      <c r="N24" s="57"/>
      <c r="O24" s="57"/>
      <c r="P24" s="46"/>
      <c r="Q24" s="46"/>
    </row>
    <row r="25" spans="1:17" ht="15" customHeight="1" x14ac:dyDescent="0.25">
      <c r="B25" s="30" t="s">
        <v>57</v>
      </c>
      <c r="C25" s="28">
        <v>-28</v>
      </c>
      <c r="D25" s="28">
        <v>-30.4</v>
      </c>
      <c r="E25" s="28">
        <v>-37.200000000000003</v>
      </c>
      <c r="F25" s="28">
        <v>-38.9</v>
      </c>
      <c r="G25" s="28">
        <v>-43</v>
      </c>
      <c r="H25" s="28">
        <v>-53.8</v>
      </c>
      <c r="I25" s="28">
        <v>-59.5</v>
      </c>
      <c r="J25" s="28">
        <v>-65.599999999999994</v>
      </c>
      <c r="K25" s="28">
        <v>-65.2</v>
      </c>
      <c r="L25" s="28">
        <v>-67.7</v>
      </c>
      <c r="M25" s="28">
        <v>-68.3</v>
      </c>
      <c r="N25" s="28">
        <v>-134.5</v>
      </c>
      <c r="O25" s="28">
        <v>-557.79999999999995</v>
      </c>
      <c r="P25" s="29" t="s">
        <v>58</v>
      </c>
      <c r="Q25" s="29" t="s">
        <v>59</v>
      </c>
    </row>
    <row r="26" spans="1:17" s="45" customFormat="1" ht="15" customHeight="1" x14ac:dyDescent="0.25">
      <c r="A26" s="42"/>
      <c r="B26" s="51" t="s">
        <v>131</v>
      </c>
      <c r="C26" s="43">
        <v>-1</v>
      </c>
      <c r="D26" s="43">
        <v>-1</v>
      </c>
      <c r="E26" s="43">
        <v>-1.2</v>
      </c>
      <c r="F26" s="43">
        <v>-1.2</v>
      </c>
      <c r="G26" s="43">
        <v>-1.2</v>
      </c>
      <c r="H26" s="43">
        <v>-1.5</v>
      </c>
      <c r="I26" s="43">
        <v>-1.5</v>
      </c>
      <c r="J26" s="43">
        <v>-1.6</v>
      </c>
      <c r="K26" s="43">
        <v>-1.5</v>
      </c>
      <c r="L26" s="43">
        <v>-1.5</v>
      </c>
      <c r="M26" s="43">
        <v>-1.5</v>
      </c>
      <c r="N26" s="57"/>
      <c r="O26" s="57"/>
      <c r="P26" s="46"/>
      <c r="Q26" s="46"/>
    </row>
    <row r="27" spans="1:17" ht="15" customHeight="1" x14ac:dyDescent="0.25">
      <c r="B27" s="30" t="s">
        <v>35</v>
      </c>
      <c r="C27" s="28">
        <v>-44</v>
      </c>
      <c r="D27" s="28">
        <v>-37.299999999999997</v>
      </c>
      <c r="E27" s="28">
        <v>-39.200000000000003</v>
      </c>
      <c r="F27" s="28">
        <v>-39.299999999999997</v>
      </c>
      <c r="G27" s="28">
        <v>-42.4</v>
      </c>
      <c r="H27" s="28">
        <v>-34.5</v>
      </c>
      <c r="I27" s="28">
        <v>-32.9</v>
      </c>
      <c r="J27" s="28">
        <v>-33.5</v>
      </c>
      <c r="K27" s="28">
        <v>-22.9</v>
      </c>
      <c r="L27" s="28">
        <v>-13.7</v>
      </c>
      <c r="M27" s="28">
        <v>-1.9</v>
      </c>
      <c r="N27" s="28">
        <v>-159.80000000000001</v>
      </c>
      <c r="O27" s="28">
        <v>-341.7</v>
      </c>
      <c r="P27" s="29" t="s">
        <v>60</v>
      </c>
      <c r="Q27" s="29" t="s">
        <v>139</v>
      </c>
    </row>
    <row r="28" spans="1:17" s="45" customFormat="1" ht="15" customHeight="1" x14ac:dyDescent="0.25">
      <c r="A28" s="42"/>
      <c r="B28" s="51" t="s">
        <v>131</v>
      </c>
      <c r="C28" s="43">
        <v>-1.5</v>
      </c>
      <c r="D28" s="43">
        <v>-1.2</v>
      </c>
      <c r="E28" s="43">
        <v>-1.2</v>
      </c>
      <c r="F28" s="43">
        <v>-1.2</v>
      </c>
      <c r="G28" s="43">
        <v>-1.2</v>
      </c>
      <c r="H28" s="43">
        <v>-0.9</v>
      </c>
      <c r="I28" s="43">
        <v>-0.8</v>
      </c>
      <c r="J28" s="43">
        <v>-0.8</v>
      </c>
      <c r="K28" s="43">
        <v>-0.5</v>
      </c>
      <c r="L28" s="43">
        <v>-0.3</v>
      </c>
      <c r="M28" s="43" t="s">
        <v>146</v>
      </c>
      <c r="N28" s="57"/>
      <c r="O28" s="57"/>
      <c r="P28" s="46"/>
      <c r="Q28" s="46"/>
    </row>
    <row r="29" spans="1:17" ht="15" customHeight="1" x14ac:dyDescent="0.25"/>
    <row r="30" spans="1:17" ht="15" customHeight="1" x14ac:dyDescent="0.25">
      <c r="B30" s="14" t="s">
        <v>22</v>
      </c>
    </row>
    <row r="31" spans="1:17" ht="15" customHeight="1" x14ac:dyDescent="0.25">
      <c r="B31" s="10" t="s">
        <v>23</v>
      </c>
    </row>
    <row r="32" spans="1:17" ht="15" customHeight="1" x14ac:dyDescent="0.25">
      <c r="B32" s="10" t="s">
        <v>24</v>
      </c>
    </row>
    <row r="33" spans="2:17" ht="15" customHeight="1" x14ac:dyDescent="0.25">
      <c r="B33" s="10" t="s">
        <v>25</v>
      </c>
    </row>
    <row r="34" spans="2:17" ht="15" customHeight="1" x14ac:dyDescent="0.25">
      <c r="B34" s="10" t="s">
        <v>26</v>
      </c>
    </row>
    <row r="35" spans="2:17" ht="15" customHeight="1" x14ac:dyDescent="0.25">
      <c r="B35" s="72" t="s">
        <v>37</v>
      </c>
    </row>
    <row r="36" spans="2:17" ht="15" customHeight="1" x14ac:dyDescent="0.25">
      <c r="B36" s="10" t="s">
        <v>80</v>
      </c>
      <c r="C36" s="77"/>
      <c r="D36" s="77"/>
      <c r="E36" s="77"/>
      <c r="F36" s="77"/>
      <c r="G36" s="77"/>
      <c r="H36" s="77"/>
      <c r="I36" s="77"/>
      <c r="J36" s="77"/>
      <c r="K36" s="77"/>
      <c r="L36" s="77"/>
      <c r="M36" s="77"/>
      <c r="N36" s="77"/>
      <c r="O36" s="77"/>
      <c r="P36" s="78"/>
      <c r="Q36" s="78"/>
    </row>
    <row r="37" spans="2:17" ht="15" customHeight="1" x14ac:dyDescent="0.25"/>
    <row r="38" spans="2:17" ht="15" customHeight="1" x14ac:dyDescent="0.25">
      <c r="B38" s="15" t="s">
        <v>29</v>
      </c>
    </row>
    <row r="39" spans="2:17" ht="12" customHeight="1" x14ac:dyDescent="0.25"/>
  </sheetData>
  <hyperlinks>
    <hyperlink ref="B38" location="Contents!A1" display="Back to contents" xr:uid="{5668D51F-FD4F-4AFE-8F5D-A252B60E2F27}"/>
  </hyperlinks>
  <pageMargins left="0.25" right="0.25" top="0.75" bottom="0.75" header="0.3" footer="0.3"/>
  <pageSetup paperSize="8" scale="85"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6369-C86E-4051-8AC6-71E86DA476DB}">
  <sheetPr>
    <tabColor theme="0" tint="-4.9989318521683403E-2"/>
    <pageSetUpPr fitToPage="1"/>
  </sheetPr>
  <dimension ref="A2:R40"/>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61</v>
      </c>
    </row>
    <row r="3" spans="1:18" s="13" customFormat="1" ht="24" customHeight="1" x14ac:dyDescent="0.25">
      <c r="A3" s="12"/>
      <c r="B3" s="37" t="s">
        <v>30</v>
      </c>
      <c r="C3" s="54" t="s">
        <v>152</v>
      </c>
      <c r="D3" s="54" t="s">
        <v>153</v>
      </c>
      <c r="E3" s="54" t="s">
        <v>154</v>
      </c>
      <c r="F3" s="54" t="s">
        <v>155</v>
      </c>
      <c r="G3" s="54" t="s">
        <v>156</v>
      </c>
      <c r="H3" s="54" t="s">
        <v>157</v>
      </c>
      <c r="I3" s="54" t="s">
        <v>158</v>
      </c>
      <c r="J3" s="54" t="s">
        <v>159</v>
      </c>
      <c r="K3" s="54" t="s">
        <v>160</v>
      </c>
      <c r="L3" s="54" t="s">
        <v>161</v>
      </c>
      <c r="M3" s="54" t="s">
        <v>162</v>
      </c>
      <c r="N3" s="54" t="s">
        <v>163</v>
      </c>
      <c r="O3" s="84" t="s">
        <v>164</v>
      </c>
      <c r="P3" s="22" t="s">
        <v>6</v>
      </c>
      <c r="Q3" s="38" t="s">
        <v>7</v>
      </c>
    </row>
    <row r="4" spans="1:18" ht="15" customHeight="1" x14ac:dyDescent="0.25">
      <c r="B4" s="27" t="s">
        <v>62</v>
      </c>
      <c r="C4" s="28">
        <v>750.3</v>
      </c>
      <c r="D4" s="28">
        <v>783.6</v>
      </c>
      <c r="E4" s="28">
        <v>815.4</v>
      </c>
      <c r="F4" s="28">
        <v>862.5</v>
      </c>
      <c r="G4" s="28">
        <v>913.6</v>
      </c>
      <c r="H4" s="28">
        <v>969.7</v>
      </c>
      <c r="I4" s="28">
        <v>1027.2</v>
      </c>
      <c r="J4" s="28">
        <v>1088.5999999999999</v>
      </c>
      <c r="K4" s="28">
        <v>1153.2</v>
      </c>
      <c r="L4" s="28">
        <v>1219.7</v>
      </c>
      <c r="M4" s="28">
        <v>1292.3</v>
      </c>
      <c r="N4" s="28">
        <v>3211.8</v>
      </c>
      <c r="O4" s="28">
        <v>10876.1</v>
      </c>
      <c r="P4" s="29" t="s">
        <v>9</v>
      </c>
      <c r="Q4" s="29" t="s">
        <v>32</v>
      </c>
    </row>
    <row r="5" spans="1:18" s="45" customFormat="1" ht="15" customHeight="1" x14ac:dyDescent="0.25">
      <c r="A5" s="42"/>
      <c r="B5" s="51" t="s">
        <v>131</v>
      </c>
      <c r="C5" s="43">
        <v>26.1</v>
      </c>
      <c r="D5" s="43">
        <v>26.2</v>
      </c>
      <c r="E5" s="43">
        <v>25.9</v>
      </c>
      <c r="F5" s="43">
        <v>26</v>
      </c>
      <c r="G5" s="43">
        <v>26.1</v>
      </c>
      <c r="H5" s="43">
        <v>26.3</v>
      </c>
      <c r="I5" s="43">
        <v>26.5</v>
      </c>
      <c r="J5" s="43">
        <v>26.8</v>
      </c>
      <c r="K5" s="43">
        <v>27</v>
      </c>
      <c r="L5" s="43">
        <v>27.2</v>
      </c>
      <c r="M5" s="43">
        <v>27.4</v>
      </c>
      <c r="N5" s="57"/>
      <c r="O5" s="57"/>
      <c r="P5" s="46"/>
      <c r="Q5" s="44"/>
    </row>
    <row r="6" spans="1:18" ht="15" customHeight="1" x14ac:dyDescent="0.25">
      <c r="B6" s="30" t="s">
        <v>63</v>
      </c>
      <c r="C6" s="28">
        <v>-755.8</v>
      </c>
      <c r="D6" s="28">
        <v>-775.3</v>
      </c>
      <c r="E6" s="28">
        <v>-809.7</v>
      </c>
      <c r="F6" s="28">
        <v>-851.3</v>
      </c>
      <c r="G6" s="28">
        <v>-903.8</v>
      </c>
      <c r="H6" s="28">
        <v>-940.5</v>
      </c>
      <c r="I6" s="28">
        <v>-988</v>
      </c>
      <c r="J6" s="28">
        <v>-1041.5</v>
      </c>
      <c r="K6" s="28">
        <v>-1094.5</v>
      </c>
      <c r="L6" s="28">
        <v>-1148.0999999999999</v>
      </c>
      <c r="M6" s="28">
        <v>-1206.3</v>
      </c>
      <c r="N6" s="28">
        <v>-3192.2</v>
      </c>
      <c r="O6" s="28">
        <v>-10514.9</v>
      </c>
      <c r="P6" s="29" t="s">
        <v>13</v>
      </c>
      <c r="Q6" s="29" t="s">
        <v>32</v>
      </c>
    </row>
    <row r="7" spans="1:18" s="45" customFormat="1" ht="15" customHeight="1" x14ac:dyDescent="0.25">
      <c r="A7" s="42"/>
      <c r="B7" s="51" t="s">
        <v>131</v>
      </c>
      <c r="C7" s="43">
        <v>-26.2</v>
      </c>
      <c r="D7" s="43">
        <v>-25.9</v>
      </c>
      <c r="E7" s="43">
        <v>-25.7</v>
      </c>
      <c r="F7" s="43">
        <v>-25.6</v>
      </c>
      <c r="G7" s="43">
        <v>-25.8</v>
      </c>
      <c r="H7" s="43">
        <v>-25.5</v>
      </c>
      <c r="I7" s="43">
        <v>-25.5</v>
      </c>
      <c r="J7" s="43">
        <v>-25.6</v>
      </c>
      <c r="K7" s="43">
        <v>-25.6</v>
      </c>
      <c r="L7" s="43">
        <v>-25.6</v>
      </c>
      <c r="M7" s="43">
        <v>-25.6</v>
      </c>
      <c r="N7" s="57"/>
      <c r="O7" s="57"/>
      <c r="P7" s="46"/>
      <c r="Q7" s="46"/>
    </row>
    <row r="8" spans="1:18" ht="15" customHeight="1" x14ac:dyDescent="0.25">
      <c r="B8" s="30" t="s">
        <v>45</v>
      </c>
      <c r="C8" s="28">
        <v>-38.700000000000003</v>
      </c>
      <c r="D8" s="28">
        <v>-40.299999999999997</v>
      </c>
      <c r="E8" s="28">
        <v>-45.1</v>
      </c>
      <c r="F8" s="28">
        <v>-48.4</v>
      </c>
      <c r="G8" s="28">
        <v>-53.2</v>
      </c>
      <c r="H8" s="28">
        <v>-65.8</v>
      </c>
      <c r="I8" s="28">
        <v>-72.5</v>
      </c>
      <c r="J8" s="28">
        <v>-79.8</v>
      </c>
      <c r="K8" s="28">
        <v>-79.599999999999994</v>
      </c>
      <c r="L8" s="28">
        <v>-82.7</v>
      </c>
      <c r="M8" s="28">
        <v>-83.7</v>
      </c>
      <c r="N8" s="28">
        <v>-172.6</v>
      </c>
      <c r="O8" s="28">
        <v>-689.9</v>
      </c>
      <c r="P8" s="29" t="s">
        <v>14</v>
      </c>
      <c r="Q8" s="29" t="s">
        <v>32</v>
      </c>
    </row>
    <row r="9" spans="1:18" s="45" customFormat="1" ht="15" customHeight="1" x14ac:dyDescent="0.25">
      <c r="A9" s="42"/>
      <c r="B9" s="51" t="s">
        <v>131</v>
      </c>
      <c r="C9" s="43">
        <v>-1.3</v>
      </c>
      <c r="D9" s="43">
        <v>-1.3</v>
      </c>
      <c r="E9" s="43">
        <v>-1.4</v>
      </c>
      <c r="F9" s="43">
        <v>-1.5</v>
      </c>
      <c r="G9" s="43">
        <v>-1.5</v>
      </c>
      <c r="H9" s="43">
        <v>-1.8</v>
      </c>
      <c r="I9" s="43">
        <v>-1.9</v>
      </c>
      <c r="J9" s="43">
        <v>-2</v>
      </c>
      <c r="K9" s="43">
        <v>-1.9</v>
      </c>
      <c r="L9" s="43">
        <v>-1.8</v>
      </c>
      <c r="M9" s="43">
        <v>-1.8</v>
      </c>
      <c r="N9" s="57"/>
      <c r="O9" s="57"/>
      <c r="P9" s="46"/>
      <c r="Q9" s="47"/>
    </row>
    <row r="10" spans="1:18" ht="15" customHeight="1" x14ac:dyDescent="0.25">
      <c r="B10" s="30" t="s">
        <v>64</v>
      </c>
      <c r="C10" s="28">
        <v>-44.2</v>
      </c>
      <c r="D10" s="28">
        <v>-32.1</v>
      </c>
      <c r="E10" s="28">
        <v>-39.4</v>
      </c>
      <c r="F10" s="28">
        <v>-37.299999999999997</v>
      </c>
      <c r="G10" s="28">
        <v>-43.4</v>
      </c>
      <c r="H10" s="28">
        <v>-36.6</v>
      </c>
      <c r="I10" s="28">
        <v>-33.299999999999997</v>
      </c>
      <c r="J10" s="28">
        <v>-32.700000000000003</v>
      </c>
      <c r="K10" s="28">
        <v>-20.9</v>
      </c>
      <c r="L10" s="28">
        <v>-11.1</v>
      </c>
      <c r="M10" s="28">
        <v>2.2999999999999998</v>
      </c>
      <c r="N10" s="28">
        <v>-153</v>
      </c>
      <c r="O10" s="28">
        <v>-328.7</v>
      </c>
      <c r="P10" s="40" t="s">
        <v>18</v>
      </c>
      <c r="Q10" s="40" t="s">
        <v>65</v>
      </c>
    </row>
    <row r="11" spans="1:18" s="45" customFormat="1" ht="15" customHeight="1" x14ac:dyDescent="0.25">
      <c r="A11" s="42"/>
      <c r="B11" s="51" t="s">
        <v>131</v>
      </c>
      <c r="C11" s="43">
        <v>-1.5</v>
      </c>
      <c r="D11" s="43">
        <v>-1.1000000000000001</v>
      </c>
      <c r="E11" s="43">
        <v>-1.3</v>
      </c>
      <c r="F11" s="43">
        <v>-1.1000000000000001</v>
      </c>
      <c r="G11" s="43">
        <v>-1.2</v>
      </c>
      <c r="H11" s="43">
        <v>-1</v>
      </c>
      <c r="I11" s="43">
        <v>-0.9</v>
      </c>
      <c r="J11" s="43">
        <v>-0.8</v>
      </c>
      <c r="K11" s="43">
        <v>-0.5</v>
      </c>
      <c r="L11" s="43">
        <v>-0.2</v>
      </c>
      <c r="M11" s="43" t="s">
        <v>146</v>
      </c>
      <c r="N11" s="57"/>
      <c r="O11" s="57"/>
      <c r="P11" s="40"/>
      <c r="Q11" s="40"/>
    </row>
    <row r="12" spans="1:18" ht="15" customHeight="1" x14ac:dyDescent="0.25">
      <c r="B12" s="33" t="s">
        <v>78</v>
      </c>
      <c r="C12" s="23"/>
      <c r="D12" s="23"/>
      <c r="E12" s="23"/>
      <c r="F12" s="23"/>
      <c r="G12" s="24"/>
      <c r="H12" s="24"/>
      <c r="I12" s="24"/>
      <c r="J12" s="24"/>
      <c r="K12" s="24"/>
      <c r="L12" s="24"/>
      <c r="M12" s="24"/>
      <c r="N12" s="23"/>
      <c r="O12" s="23"/>
      <c r="P12" s="25"/>
      <c r="Q12" s="39"/>
    </row>
    <row r="13" spans="1:18" ht="15" customHeight="1" x14ac:dyDescent="0.25">
      <c r="B13" s="30" t="s">
        <v>135</v>
      </c>
      <c r="C13" s="28">
        <v>0.2</v>
      </c>
      <c r="D13" s="28">
        <v>0.2</v>
      </c>
      <c r="E13" s="28">
        <v>0.2</v>
      </c>
      <c r="F13" s="28">
        <v>0.3</v>
      </c>
      <c r="G13" s="28">
        <v>0.4</v>
      </c>
      <c r="H13" s="28">
        <v>0.4</v>
      </c>
      <c r="I13" s="28">
        <v>0.3</v>
      </c>
      <c r="J13" s="28">
        <v>0.2</v>
      </c>
      <c r="K13" s="28">
        <v>0.2</v>
      </c>
      <c r="L13" s="28">
        <v>0.1</v>
      </c>
      <c r="M13" s="28">
        <v>0.1</v>
      </c>
      <c r="N13" s="28">
        <v>0.9</v>
      </c>
      <c r="O13" s="28">
        <v>2.6</v>
      </c>
      <c r="P13" s="29" t="s">
        <v>20</v>
      </c>
      <c r="Q13" s="29" t="s">
        <v>140</v>
      </c>
    </row>
    <row r="14" spans="1:18" s="45" customFormat="1" ht="15" customHeight="1" x14ac:dyDescent="0.25">
      <c r="A14" s="42"/>
      <c r="B14" s="51" t="s">
        <v>131</v>
      </c>
      <c r="C14" s="43" t="s">
        <v>146</v>
      </c>
      <c r="D14" s="43" t="s">
        <v>146</v>
      </c>
      <c r="E14" s="43" t="s">
        <v>146</v>
      </c>
      <c r="F14" s="43" t="s">
        <v>146</v>
      </c>
      <c r="G14" s="43" t="s">
        <v>146</v>
      </c>
      <c r="H14" s="43" t="s">
        <v>146</v>
      </c>
      <c r="I14" s="43" t="s">
        <v>146</v>
      </c>
      <c r="J14" s="43" t="s">
        <v>146</v>
      </c>
      <c r="K14" s="43" t="s">
        <v>146</v>
      </c>
      <c r="L14" s="43" t="s">
        <v>146</v>
      </c>
      <c r="M14" s="43" t="s">
        <v>146</v>
      </c>
      <c r="N14" s="57"/>
      <c r="O14" s="57"/>
      <c r="P14" s="48"/>
      <c r="Q14" s="49"/>
    </row>
    <row r="15" spans="1:18" ht="15" customHeight="1" x14ac:dyDescent="0.25">
      <c r="B15" s="30" t="s">
        <v>66</v>
      </c>
      <c r="C15" s="28">
        <v>-2.4</v>
      </c>
      <c r="D15" s="28">
        <v>-2.2999999999999998</v>
      </c>
      <c r="E15" s="28">
        <v>-2.2000000000000002</v>
      </c>
      <c r="F15" s="28">
        <v>-2.1</v>
      </c>
      <c r="G15" s="28">
        <v>-0.7</v>
      </c>
      <c r="H15" s="28">
        <v>-0.2</v>
      </c>
      <c r="I15" s="28">
        <v>-0.2</v>
      </c>
      <c r="J15" s="28">
        <v>-0.2</v>
      </c>
      <c r="K15" s="28">
        <v>-0.2</v>
      </c>
      <c r="L15" s="28">
        <v>-0.3</v>
      </c>
      <c r="M15" s="28">
        <v>-0.3</v>
      </c>
      <c r="N15" s="28">
        <v>-9</v>
      </c>
      <c r="O15" s="28">
        <v>-11.1</v>
      </c>
      <c r="P15" s="29" t="s">
        <v>34</v>
      </c>
      <c r="Q15" s="29" t="s">
        <v>67</v>
      </c>
    </row>
    <row r="16" spans="1:18" s="50" customFormat="1" ht="15" customHeight="1" x14ac:dyDescent="0.25">
      <c r="A16" s="42"/>
      <c r="B16" s="51" t="s">
        <v>131</v>
      </c>
      <c r="C16" s="43">
        <v>-0.1</v>
      </c>
      <c r="D16" s="43">
        <v>-0.1</v>
      </c>
      <c r="E16" s="43">
        <v>-0.1</v>
      </c>
      <c r="F16" s="43">
        <v>-0.1</v>
      </c>
      <c r="G16" s="43" t="s">
        <v>146</v>
      </c>
      <c r="H16" s="43" t="s">
        <v>146</v>
      </c>
      <c r="I16" s="43" t="s">
        <v>146</v>
      </c>
      <c r="J16" s="43" t="s">
        <v>146</v>
      </c>
      <c r="K16" s="43" t="s">
        <v>146</v>
      </c>
      <c r="L16" s="43" t="s">
        <v>146</v>
      </c>
      <c r="M16" s="43" t="s">
        <v>146</v>
      </c>
      <c r="N16" s="57"/>
      <c r="O16" s="57"/>
      <c r="P16" s="46"/>
      <c r="Q16" s="46"/>
      <c r="R16" s="45"/>
    </row>
    <row r="17" spans="1:17" s="9" customFormat="1" ht="15" customHeight="1" x14ac:dyDescent="0.25">
      <c r="A17" s="8"/>
      <c r="B17" s="30" t="s">
        <v>133</v>
      </c>
      <c r="C17" s="28">
        <v>-0.1</v>
      </c>
      <c r="D17" s="28">
        <v>-0.3</v>
      </c>
      <c r="E17" s="28">
        <v>-0.5</v>
      </c>
      <c r="F17" s="28">
        <v>-0.7</v>
      </c>
      <c r="G17" s="28">
        <v>-0.9</v>
      </c>
      <c r="H17" s="28">
        <v>-0.9</v>
      </c>
      <c r="I17" s="28">
        <v>-0.9</v>
      </c>
      <c r="J17" s="28">
        <v>-0.9</v>
      </c>
      <c r="K17" s="28">
        <v>-0.9</v>
      </c>
      <c r="L17" s="28">
        <v>-0.9</v>
      </c>
      <c r="M17" s="28">
        <v>-0.9</v>
      </c>
      <c r="N17" s="28">
        <v>-1.7</v>
      </c>
      <c r="O17" s="28">
        <v>-8</v>
      </c>
      <c r="P17" s="29" t="s">
        <v>36</v>
      </c>
      <c r="Q17" s="29" t="s">
        <v>137</v>
      </c>
    </row>
    <row r="18" spans="1:17" s="50" customFormat="1" ht="15" customHeight="1" x14ac:dyDescent="0.25">
      <c r="A18" s="42"/>
      <c r="B18" s="51" t="s">
        <v>131</v>
      </c>
      <c r="C18" s="43" t="s">
        <v>146</v>
      </c>
      <c r="D18" s="43" t="s">
        <v>146</v>
      </c>
      <c r="E18" s="43" t="s">
        <v>146</v>
      </c>
      <c r="F18" s="43" t="s">
        <v>146</v>
      </c>
      <c r="G18" s="43" t="s">
        <v>146</v>
      </c>
      <c r="H18" s="43" t="s">
        <v>146</v>
      </c>
      <c r="I18" s="43" t="s">
        <v>146</v>
      </c>
      <c r="J18" s="43" t="s">
        <v>146</v>
      </c>
      <c r="K18" s="43" t="s">
        <v>146</v>
      </c>
      <c r="L18" s="43" t="s">
        <v>146</v>
      </c>
      <c r="M18" s="43" t="s">
        <v>146</v>
      </c>
      <c r="N18" s="57"/>
      <c r="O18" s="57"/>
      <c r="P18" s="46"/>
      <c r="Q18" s="46"/>
    </row>
    <row r="19" spans="1:17" s="9" customFormat="1" ht="15" customHeight="1" x14ac:dyDescent="0.25">
      <c r="A19" s="8"/>
      <c r="B19" s="30" t="s">
        <v>134</v>
      </c>
      <c r="C19" s="28">
        <v>-2.4</v>
      </c>
      <c r="D19" s="28">
        <v>-2.4</v>
      </c>
      <c r="E19" s="28">
        <v>-2.5</v>
      </c>
      <c r="F19" s="28">
        <v>-2.5</v>
      </c>
      <c r="G19" s="28">
        <v>-1.2</v>
      </c>
      <c r="H19" s="28">
        <v>-0.7</v>
      </c>
      <c r="I19" s="28">
        <v>-0.8</v>
      </c>
      <c r="J19" s="28">
        <v>-0.9</v>
      </c>
      <c r="K19" s="28">
        <v>-0.9</v>
      </c>
      <c r="L19" s="28">
        <v>-1</v>
      </c>
      <c r="M19" s="28">
        <v>-1.1000000000000001</v>
      </c>
      <c r="N19" s="28">
        <v>-9.8000000000000007</v>
      </c>
      <c r="O19" s="28">
        <v>-16.399999999999999</v>
      </c>
      <c r="P19" s="29" t="s">
        <v>50</v>
      </c>
      <c r="Q19" s="29" t="s">
        <v>141</v>
      </c>
    </row>
    <row r="20" spans="1:17" s="50" customFormat="1" ht="15" customHeight="1" x14ac:dyDescent="0.25">
      <c r="A20" s="42"/>
      <c r="B20" s="51" t="s">
        <v>131</v>
      </c>
      <c r="C20" s="43">
        <v>-0.1</v>
      </c>
      <c r="D20" s="43">
        <v>-0.1</v>
      </c>
      <c r="E20" s="43">
        <v>-0.1</v>
      </c>
      <c r="F20" s="43">
        <v>-0.1</v>
      </c>
      <c r="G20" s="43" t="s">
        <v>146</v>
      </c>
      <c r="H20" s="43" t="s">
        <v>146</v>
      </c>
      <c r="I20" s="43" t="s">
        <v>146</v>
      </c>
      <c r="J20" s="43" t="s">
        <v>146</v>
      </c>
      <c r="K20" s="43" t="s">
        <v>146</v>
      </c>
      <c r="L20" s="43" t="s">
        <v>146</v>
      </c>
      <c r="M20" s="43" t="s">
        <v>146</v>
      </c>
      <c r="N20" s="57"/>
      <c r="O20" s="57"/>
      <c r="P20" s="46"/>
      <c r="Q20" s="46"/>
    </row>
    <row r="21" spans="1:17" s="9" customFormat="1" ht="15" customHeight="1" x14ac:dyDescent="0.25">
      <c r="A21" s="8"/>
      <c r="B21" s="30" t="s">
        <v>68</v>
      </c>
      <c r="C21" s="28">
        <v>750.4</v>
      </c>
      <c r="D21" s="28">
        <v>783.8</v>
      </c>
      <c r="E21" s="28">
        <v>815.7</v>
      </c>
      <c r="F21" s="28">
        <v>862.8</v>
      </c>
      <c r="G21" s="28">
        <v>914</v>
      </c>
      <c r="H21" s="28">
        <v>970.1</v>
      </c>
      <c r="I21" s="28">
        <v>1027.5</v>
      </c>
      <c r="J21" s="28">
        <v>1088.9000000000001</v>
      </c>
      <c r="K21" s="28">
        <v>1153.3</v>
      </c>
      <c r="L21" s="28">
        <v>1219.9000000000001</v>
      </c>
      <c r="M21" s="28">
        <v>1292.4000000000001</v>
      </c>
      <c r="N21" s="28">
        <v>3212.7</v>
      </c>
      <c r="O21" s="28">
        <v>10878.8</v>
      </c>
      <c r="P21" s="29" t="s">
        <v>52</v>
      </c>
      <c r="Q21" s="29" t="s">
        <v>53</v>
      </c>
    </row>
    <row r="22" spans="1:17" s="50" customFormat="1" ht="15" customHeight="1" x14ac:dyDescent="0.25">
      <c r="A22" s="42"/>
      <c r="B22" s="51" t="s">
        <v>131</v>
      </c>
      <c r="C22" s="43">
        <v>26.1</v>
      </c>
      <c r="D22" s="43">
        <v>26.2</v>
      </c>
      <c r="E22" s="43">
        <v>25.9</v>
      </c>
      <c r="F22" s="43">
        <v>26</v>
      </c>
      <c r="G22" s="43">
        <v>26.1</v>
      </c>
      <c r="H22" s="43">
        <v>26.3</v>
      </c>
      <c r="I22" s="43">
        <v>26.5</v>
      </c>
      <c r="J22" s="43">
        <v>26.8</v>
      </c>
      <c r="K22" s="43">
        <v>27</v>
      </c>
      <c r="L22" s="43">
        <v>27.2</v>
      </c>
      <c r="M22" s="43">
        <v>27.4</v>
      </c>
      <c r="N22" s="57"/>
      <c r="O22" s="57"/>
      <c r="P22" s="46"/>
      <c r="Q22" s="46"/>
    </row>
    <row r="23" spans="1:17" ht="15" customHeight="1" x14ac:dyDescent="0.25">
      <c r="B23" s="30" t="s">
        <v>69</v>
      </c>
      <c r="C23" s="28">
        <v>-758.2</v>
      </c>
      <c r="D23" s="28">
        <v>-777.6</v>
      </c>
      <c r="E23" s="28">
        <v>-811.9</v>
      </c>
      <c r="F23" s="28">
        <v>-853.4</v>
      </c>
      <c r="G23" s="28">
        <v>-904.5</v>
      </c>
      <c r="H23" s="28">
        <v>-940.7</v>
      </c>
      <c r="I23" s="28">
        <v>-988.2</v>
      </c>
      <c r="J23" s="28">
        <v>-1041.8</v>
      </c>
      <c r="K23" s="28">
        <v>-1094.7</v>
      </c>
      <c r="L23" s="28">
        <v>-1148.4000000000001</v>
      </c>
      <c r="M23" s="28">
        <v>-1206.5999999999999</v>
      </c>
      <c r="N23" s="28">
        <v>-3201.2</v>
      </c>
      <c r="O23" s="28">
        <v>-10526</v>
      </c>
      <c r="P23" s="29" t="s">
        <v>55</v>
      </c>
      <c r="Q23" s="29" t="s">
        <v>56</v>
      </c>
    </row>
    <row r="24" spans="1:17" s="50" customFormat="1" ht="15" customHeight="1" x14ac:dyDescent="0.25">
      <c r="A24" s="42"/>
      <c r="B24" s="51" t="s">
        <v>131</v>
      </c>
      <c r="C24" s="43">
        <v>-26.3</v>
      </c>
      <c r="D24" s="43">
        <v>-26</v>
      </c>
      <c r="E24" s="43">
        <v>-25.8</v>
      </c>
      <c r="F24" s="43">
        <v>-25.7</v>
      </c>
      <c r="G24" s="43">
        <v>-25.9</v>
      </c>
      <c r="H24" s="43">
        <v>-25.6</v>
      </c>
      <c r="I24" s="43">
        <v>-25.5</v>
      </c>
      <c r="J24" s="43">
        <v>-25.6</v>
      </c>
      <c r="K24" s="43">
        <v>-25.6</v>
      </c>
      <c r="L24" s="43">
        <v>-25.6</v>
      </c>
      <c r="M24" s="43">
        <v>-25.6</v>
      </c>
      <c r="N24" s="57"/>
      <c r="O24" s="57"/>
      <c r="P24" s="46"/>
      <c r="Q24" s="46"/>
    </row>
    <row r="25" spans="1:17" ht="15" customHeight="1" x14ac:dyDescent="0.25">
      <c r="B25" s="30" t="s">
        <v>57</v>
      </c>
      <c r="C25" s="28">
        <v>-38.799999999999997</v>
      </c>
      <c r="D25" s="28">
        <v>-40.700000000000003</v>
      </c>
      <c r="E25" s="28">
        <v>-45.6</v>
      </c>
      <c r="F25" s="28">
        <v>-49.2</v>
      </c>
      <c r="G25" s="28">
        <v>-54.1</v>
      </c>
      <c r="H25" s="28">
        <v>-66.7</v>
      </c>
      <c r="I25" s="28">
        <v>-73.400000000000006</v>
      </c>
      <c r="J25" s="28">
        <v>-80.7</v>
      </c>
      <c r="K25" s="28">
        <v>-80.5</v>
      </c>
      <c r="L25" s="28">
        <v>-83.6</v>
      </c>
      <c r="M25" s="28">
        <v>-84.7</v>
      </c>
      <c r="N25" s="28">
        <v>-174.3</v>
      </c>
      <c r="O25" s="28">
        <v>-697.8</v>
      </c>
      <c r="P25" s="29" t="s">
        <v>58</v>
      </c>
      <c r="Q25" s="29" t="s">
        <v>59</v>
      </c>
    </row>
    <row r="26" spans="1:17" s="45" customFormat="1" ht="15" customHeight="1" x14ac:dyDescent="0.25">
      <c r="A26" s="42"/>
      <c r="B26" s="51" t="s">
        <v>131</v>
      </c>
      <c r="C26" s="43">
        <v>-1.3</v>
      </c>
      <c r="D26" s="43">
        <v>-1.4</v>
      </c>
      <c r="E26" s="43">
        <v>-1.4</v>
      </c>
      <c r="F26" s="43">
        <v>-1.5</v>
      </c>
      <c r="G26" s="43">
        <v>-1.5</v>
      </c>
      <c r="H26" s="43">
        <v>-1.8</v>
      </c>
      <c r="I26" s="43">
        <v>-1.9</v>
      </c>
      <c r="J26" s="43">
        <v>-2</v>
      </c>
      <c r="K26" s="43">
        <v>-1.9</v>
      </c>
      <c r="L26" s="43">
        <v>-1.9</v>
      </c>
      <c r="M26" s="43">
        <v>-1.8</v>
      </c>
      <c r="N26" s="57"/>
      <c r="O26" s="57"/>
      <c r="P26" s="46"/>
      <c r="Q26" s="46"/>
    </row>
    <row r="27" spans="1:17" ht="15" customHeight="1" x14ac:dyDescent="0.25">
      <c r="B27" s="30" t="s">
        <v>39</v>
      </c>
      <c r="C27" s="28">
        <v>-46.6</v>
      </c>
      <c r="D27" s="28">
        <v>-34.5</v>
      </c>
      <c r="E27" s="28">
        <v>-41.9</v>
      </c>
      <c r="F27" s="28">
        <v>-39.799999999999997</v>
      </c>
      <c r="G27" s="28">
        <v>-44.6</v>
      </c>
      <c r="H27" s="28">
        <v>-37.299999999999997</v>
      </c>
      <c r="I27" s="28">
        <v>-34.1</v>
      </c>
      <c r="J27" s="28">
        <v>-33.6</v>
      </c>
      <c r="K27" s="28">
        <v>-21.9</v>
      </c>
      <c r="L27" s="28">
        <v>-12.1</v>
      </c>
      <c r="M27" s="28">
        <v>1.2</v>
      </c>
      <c r="N27" s="28">
        <v>-162.80000000000001</v>
      </c>
      <c r="O27" s="28">
        <v>-345.1</v>
      </c>
      <c r="P27" s="29" t="s">
        <v>60</v>
      </c>
      <c r="Q27" s="29" t="s">
        <v>142</v>
      </c>
    </row>
    <row r="28" spans="1:17" s="45" customFormat="1" ht="15" customHeight="1" x14ac:dyDescent="0.25">
      <c r="A28" s="42"/>
      <c r="B28" s="51" t="s">
        <v>131</v>
      </c>
      <c r="C28" s="43">
        <v>-1.6</v>
      </c>
      <c r="D28" s="43">
        <v>-1.2</v>
      </c>
      <c r="E28" s="43">
        <v>-1.3</v>
      </c>
      <c r="F28" s="43">
        <v>-1.2</v>
      </c>
      <c r="G28" s="43">
        <v>-1.3</v>
      </c>
      <c r="H28" s="43">
        <v>-1</v>
      </c>
      <c r="I28" s="43">
        <v>-0.9</v>
      </c>
      <c r="J28" s="43">
        <v>-0.8</v>
      </c>
      <c r="K28" s="43">
        <v>-0.5</v>
      </c>
      <c r="L28" s="43">
        <v>-0.3</v>
      </c>
      <c r="M28" s="43" t="s">
        <v>146</v>
      </c>
      <c r="N28" s="57"/>
      <c r="O28" s="57"/>
      <c r="P28" s="46"/>
      <c r="Q28" s="46"/>
    </row>
    <row r="29" spans="1:17" ht="15" customHeight="1" x14ac:dyDescent="0.25"/>
    <row r="30" spans="1:17" ht="15" customHeight="1" x14ac:dyDescent="0.25">
      <c r="B30" s="14" t="s">
        <v>22</v>
      </c>
    </row>
    <row r="31" spans="1:17" ht="15" customHeight="1" x14ac:dyDescent="0.25">
      <c r="B31" s="10" t="s">
        <v>23</v>
      </c>
    </row>
    <row r="32" spans="1:17" ht="15" customHeight="1" x14ac:dyDescent="0.25">
      <c r="B32" s="10" t="s">
        <v>24</v>
      </c>
    </row>
    <row r="33" spans="2:17" ht="15" customHeight="1" x14ac:dyDescent="0.25">
      <c r="B33" s="10" t="s">
        <v>25</v>
      </c>
    </row>
    <row r="34" spans="2:17" ht="15" customHeight="1" x14ac:dyDescent="0.25">
      <c r="B34" s="10" t="s">
        <v>26</v>
      </c>
    </row>
    <row r="35" spans="2:17" ht="15" customHeight="1" x14ac:dyDescent="0.25">
      <c r="B35" s="72" t="s">
        <v>37</v>
      </c>
    </row>
    <row r="36" spans="2:17" ht="15" customHeight="1" x14ac:dyDescent="0.25">
      <c r="B36" s="10" t="s">
        <v>79</v>
      </c>
      <c r="C36" s="77"/>
      <c r="D36" s="77"/>
      <c r="E36" s="77"/>
      <c r="F36" s="77"/>
      <c r="G36" s="77"/>
      <c r="H36" s="77"/>
      <c r="I36" s="77"/>
      <c r="J36" s="77"/>
      <c r="K36" s="77"/>
      <c r="L36" s="77"/>
      <c r="M36" s="77"/>
      <c r="N36" s="77"/>
      <c r="O36" s="77"/>
      <c r="P36" s="78"/>
      <c r="Q36" s="78"/>
    </row>
    <row r="37" spans="2:17" ht="15" customHeight="1" x14ac:dyDescent="0.25"/>
    <row r="38" spans="2:17" ht="15" customHeight="1" x14ac:dyDescent="0.25">
      <c r="B38" s="15" t="s">
        <v>29</v>
      </c>
    </row>
    <row r="39" spans="2:17" ht="12" customHeight="1" x14ac:dyDescent="0.25">
      <c r="P39" s="16"/>
    </row>
    <row r="40" spans="2:17" ht="12" customHeight="1" x14ac:dyDescent="0.25">
      <c r="P40" s="16"/>
    </row>
  </sheetData>
  <hyperlinks>
    <hyperlink ref="B38" location="Contents!A1" display="Back to contents" xr:uid="{46667F40-4DF5-4332-96C2-68915A647743}"/>
  </hyperlinks>
  <pageMargins left="0.25" right="0.25" top="0.75" bottom="0.75" header="0.3" footer="0.3"/>
  <pageSetup paperSize="8" scale="85"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29dc55c-d7a7-43bd-85f9-92f234156074">ECR48-2007032837-205</_dlc_DocId>
    <_dlc_DocIdUrl xmlns="e29dc55c-d7a7-43bd-85f9-92f234156074">
      <Url>https://pboprotected.sharepoint.com/sites/ECR48/_layouts/15/DocIdRedir.aspx?ID=ECR48-2007032837-205</Url>
      <Description>ECR48-2007032837-205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4904694C9E444CAA8A0874C06D9F79" ma:contentTypeVersion="5" ma:contentTypeDescription="Create a new document." ma:contentTypeScope="" ma:versionID="01920fa1a6c456ea10da02bb46594957">
  <xsd:schema xmlns:xsd="http://www.w3.org/2001/XMLSchema" xmlns:xs="http://www.w3.org/2001/XMLSchema" xmlns:p="http://schemas.microsoft.com/office/2006/metadata/properties" xmlns:ns2="e29dc55c-d7a7-43bd-85f9-92f234156074" xmlns:ns3="d228a56c-3234-43c7-921a-b2fcc4873cfc" targetNamespace="http://schemas.microsoft.com/office/2006/metadata/properties" ma:root="true" ma:fieldsID="89781fcbef66fee242841921fa403478" ns2:_="" ns3:_="">
    <xsd:import namespace="e29dc55c-d7a7-43bd-85f9-92f234156074"/>
    <xsd:import namespace="d228a56c-3234-43c7-921a-b2fcc4873cfc"/>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dc55c-d7a7-43bd-85f9-92f2341560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28a56c-3234-43c7-921a-b2fcc4873cfc"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5A0090-5564-49FE-BF32-53F97E06724A}">
  <ds:schemaRefs>
    <ds:schemaRef ds:uri="http://schemas.microsoft.com/office/2006/documentManagement/types"/>
    <ds:schemaRef ds:uri="http://purl.org/dc/elements/1.1/"/>
    <ds:schemaRef ds:uri="http://schemas.openxmlformats.org/package/2006/metadata/core-properties"/>
    <ds:schemaRef ds:uri="d228a56c-3234-43c7-921a-b2fcc4873cfc"/>
    <ds:schemaRef ds:uri="http://purl.org/dc/dcmitype/"/>
    <ds:schemaRef ds:uri="http://purl.org/dc/terms/"/>
    <ds:schemaRef ds:uri="http://www.w3.org/XML/1998/namespace"/>
    <ds:schemaRef ds:uri="http://schemas.microsoft.com/office/infopath/2007/PartnerControls"/>
    <ds:schemaRef ds:uri="e29dc55c-d7a7-43bd-85f9-92f234156074"/>
    <ds:schemaRef ds:uri="http://schemas.microsoft.com/office/2006/metadata/properties"/>
  </ds:schemaRefs>
</ds:datastoreItem>
</file>

<file path=customXml/itemProps2.xml><?xml version="1.0" encoding="utf-8"?>
<ds:datastoreItem xmlns:ds="http://schemas.openxmlformats.org/officeDocument/2006/customXml" ds:itemID="{544ADE61-FA02-4008-96E8-6F9EDEC50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dc55c-d7a7-43bd-85f9-92f234156074"/>
    <ds:schemaRef ds:uri="d228a56c-3234-43c7-921a-b2fcc4873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8BAB1-9A39-4189-856D-3127E8DB1142}">
  <ds:schemaRefs>
    <ds:schemaRef ds:uri="http://schemas.microsoft.com/sharepoint/events"/>
  </ds:schemaRefs>
</ds:datastoreItem>
</file>

<file path=customXml/itemProps4.xml><?xml version="1.0" encoding="utf-8"?>
<ds:datastoreItem xmlns:ds="http://schemas.openxmlformats.org/officeDocument/2006/customXml" ds:itemID="{23B75DB1-3AB9-4C26-AF9E-7A8A05A3A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2" baseType="variant">
      <vt:variant>
        <vt:lpstr>Worksheets</vt:lpstr>
      </vt:variant>
      <vt:variant>
        <vt:i4>9</vt:i4>
      </vt:variant>
    </vt:vector>
  </HeadingPairs>
  <TitlesOfParts>
    <vt:vector size="9" baseType="lpstr">
      <vt:lpstr>Contents</vt:lpstr>
      <vt:lpstr>Table 1A</vt:lpstr>
      <vt:lpstr>Table 1B</vt:lpstr>
      <vt:lpstr>Table 1C</vt:lpstr>
      <vt:lpstr>Table 2A</vt:lpstr>
      <vt:lpstr>Table 2B</vt:lpstr>
      <vt:lpstr>Table 2C</vt:lpstr>
      <vt:lpstr>Table 3A</vt:lpstr>
      <vt:lpstr>Table 3B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dcterms:created xsi:type="dcterms:W3CDTF">2025-06-13T03:49:37Z</dcterms:created>
  <dcterms:modified xsi:type="dcterms:W3CDTF">2025-06-19T07:35:50Z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fb5294-db91-4a6a-9144-25e7ea5d809c_ActionId">
    <vt:lpwstr>c5ca800e-6547-418a-95b3-8a19e35bb2fc</vt:lpwstr>
  </property>
  <property fmtid="{D5CDD505-2E9C-101B-9397-08002B2CF9AE}" pid="3" name="MSIP_Label_b7fb5294-db91-4a6a-9144-25e7ea5d809c_ContentBits">
    <vt:lpwstr>3</vt:lpwstr>
  </property>
  <property fmtid="{D5CDD505-2E9C-101B-9397-08002B2CF9AE}" pid="4" name="MediaServiceImageTags">
    <vt:lpwstr/>
  </property>
  <property fmtid="{D5CDD505-2E9C-101B-9397-08002B2CF9AE}" pid="5" name="ContentTypeId">
    <vt:lpwstr>0x010100AD4904694C9E444CAA8A0874C06D9F79</vt:lpwstr>
  </property>
  <property fmtid="{D5CDD505-2E9C-101B-9397-08002B2CF9AE}" pid="6" name="m94eabc5b54a4d17a6bdd53d57e89c6c">
    <vt:lpwstr>Other|5995c78e-9269-4dd3-85a9-76f942b2ab0d</vt:lpwstr>
  </property>
  <property fmtid="{D5CDD505-2E9C-101B-9397-08002B2CF9AE}" pid="7" name="_dlc_DocIdItemGuid">
    <vt:lpwstr>05ff41ce-4f35-45f7-9dc3-e8e220dc8f22</vt:lpwstr>
  </property>
  <property fmtid="{D5CDD505-2E9C-101B-9397-08002B2CF9AE}" pid="8" name="MSIP_Label_b7fb5294-db91-4a6a-9144-25e7ea5d809c_Name">
    <vt:lpwstr>Official</vt:lpwstr>
  </property>
  <property fmtid="{D5CDD505-2E9C-101B-9397-08002B2CF9AE}" pid="9" name="Doc_Type_Task">
    <vt:lpwstr>4;#Other|5995c78e-9269-4dd3-85a9-76f942b2ab0d</vt:lpwstr>
  </property>
  <property fmtid="{D5CDD505-2E9C-101B-9397-08002B2CF9AE}" pid="10" name="MSIP_Label_b7fb5294-db91-4a6a-9144-25e7ea5d809c_SiteId">
    <vt:lpwstr>dc2a6fc4-3a5c-4009-8148-25a15ab44bf4</vt:lpwstr>
  </property>
  <property fmtid="{D5CDD505-2E9C-101B-9397-08002B2CF9AE}" pid="11" name="MSIP_Label_b7fb5294-db91-4a6a-9144-25e7ea5d809c_Method">
    <vt:lpwstr>Privileged</vt:lpwstr>
  </property>
  <property fmtid="{D5CDD505-2E9C-101B-9397-08002B2CF9AE}" pid="12" name="MSIP_Label_b7fb5294-db91-4a6a-9144-25e7ea5d809c_Enabled">
    <vt:lpwstr>true</vt:lpwstr>
  </property>
  <property fmtid="{D5CDD505-2E9C-101B-9397-08002B2CF9AE}" pid="13" name="MSIP_Label_b7fb5294-db91-4a6a-9144-25e7ea5d809c_SetDate">
    <vt:lpwstr>2023-05-15T01:53:36Z</vt:lpwstr>
  </property>
  <property fmtid="{D5CDD505-2E9C-101B-9397-08002B2CF9AE}" pid="14" name="TaxCatchAll">
    <vt:lpwstr>4;#Other|5995c78e-9269-4dd3-85a9-76f942b2ab0d</vt:lpwstr>
  </property>
</Properties>
</file>