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fileSharing readOnlyRecommended="1"/>
  <workbookPr filterPrivacy="1" defaultThemeVersion="166925"/>
  <xr:revisionPtr revIDLastSave="631" documentId="8_{D09E36B6-9B7B-4D2C-82BD-92A50A853C39}" xr6:coauthVersionLast="47" xr6:coauthVersionMax="47" xr10:uidLastSave="{907C1F86-55AF-4DF6-BA1B-CFAB921C41A8}"/>
  <bookViews>
    <workbookView xWindow="-28920" yWindow="-60" windowWidth="29040" windowHeight="17520" xr2:uid="{00000000-000D-0000-FFFF-FFFF00000000}"/>
  </bookViews>
  <sheets>
    <sheet name="Contents" sheetId="1" r:id="rId1"/>
    <sheet name="Table 1A" sheetId="2" r:id="rId2"/>
    <sheet name="Table 1B" sheetId="6" r:id="rId3"/>
    <sheet name="Table 1C" sheetId="7" r:id="rId4"/>
    <sheet name="Table 2A" sheetId="9" r:id="rId5"/>
    <sheet name="Table 2B" sheetId="11" r:id="rId6"/>
    <sheet name="Table 2C" sheetId="12" r:id="rId7"/>
    <sheet name="Table 3A" sheetId="13" r:id="rId8"/>
    <sheet name="Table 3B" sheetId="14" r:id="rId9"/>
    <sheet name="Table 4A" sheetId="16" r:id="rId10"/>
    <sheet name="Table 4B" sheetId="17" r:id="rId11"/>
    <sheet name="Table 5A" sheetId="18" r:id="rId12"/>
    <sheet name="Table 5B" sheetId="19"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8" i="7" l="1"/>
  <c r="B69" i="7"/>
  <c r="B70" i="7"/>
  <c r="B74" i="7"/>
  <c r="B75" i="7"/>
  <c r="B76" i="7"/>
  <c r="B77" i="7"/>
  <c r="B79" i="7"/>
  <c r="B82" i="7"/>
  <c r="B83" i="7"/>
  <c r="B86" i="7"/>
  <c r="B87" i="7"/>
  <c r="B88" i="7"/>
  <c r="B89" i="7"/>
  <c r="B90" i="7"/>
  <c r="B93" i="7"/>
  <c r="B95" i="7"/>
  <c r="B101" i="7"/>
  <c r="B102" i="7"/>
  <c r="B103" i="7"/>
  <c r="B104" i="7"/>
  <c r="B61" i="7"/>
  <c r="B62" i="7"/>
  <c r="B63" i="7"/>
  <c r="B64" i="7"/>
  <c r="B65" i="7"/>
  <c r="B45" i="7"/>
  <c r="B46" i="7"/>
  <c r="B47" i="7"/>
  <c r="B48" i="7"/>
  <c r="B49" i="7"/>
  <c r="B50" i="7"/>
  <c r="B51" i="7"/>
  <c r="B52" i="7"/>
  <c r="B53" i="7"/>
  <c r="B54" i="7"/>
  <c r="B55" i="7"/>
  <c r="B56" i="7"/>
  <c r="B57" i="7"/>
  <c r="B58" i="7"/>
  <c r="B42" i="7"/>
  <c r="B43" i="7"/>
  <c r="B37" i="7"/>
  <c r="B38" i="7"/>
  <c r="B39" i="7"/>
  <c r="B34" i="7"/>
  <c r="B29" i="7"/>
  <c r="B30" i="7"/>
  <c r="B31" i="7"/>
  <c r="B23" i="7"/>
  <c r="B24" i="7"/>
  <c r="B25" i="7"/>
  <c r="B26" i="7"/>
  <c r="B21" i="7"/>
  <c r="B17" i="7"/>
  <c r="B18" i="7"/>
  <c r="B12" i="7"/>
  <c r="B13" i="7"/>
  <c r="B14" i="7"/>
  <c r="B8" i="7"/>
  <c r="B9" i="7"/>
  <c r="B5" i="7"/>
  <c r="B68" i="6"/>
  <c r="B69" i="6"/>
  <c r="B70" i="6"/>
  <c r="B74" i="6"/>
  <c r="B75" i="6"/>
  <c r="B76" i="6"/>
  <c r="B77" i="6"/>
  <c r="B79" i="6"/>
  <c r="B82" i="6"/>
  <c r="B83" i="6"/>
  <c r="B86" i="6"/>
  <c r="B87" i="6"/>
  <c r="B88" i="6"/>
  <c r="B89" i="6"/>
  <c r="B90" i="6"/>
  <c r="B93" i="6"/>
  <c r="B95" i="6"/>
  <c r="B101" i="6"/>
  <c r="B102" i="6"/>
  <c r="B103" i="6"/>
  <c r="B104" i="6"/>
  <c r="B61" i="6"/>
  <c r="B62" i="6"/>
  <c r="B63" i="6"/>
  <c r="B64" i="6"/>
  <c r="B65" i="6"/>
  <c r="B45" i="6"/>
  <c r="B46" i="6"/>
  <c r="B47" i="6"/>
  <c r="B48" i="6"/>
  <c r="B49" i="6"/>
  <c r="B50" i="6"/>
  <c r="B51" i="6"/>
  <c r="B52" i="6"/>
  <c r="B53" i="6"/>
  <c r="B54" i="6"/>
  <c r="B55" i="6"/>
  <c r="B56" i="6"/>
  <c r="B57" i="6"/>
  <c r="B58" i="6"/>
  <c r="B42" i="6"/>
  <c r="B43" i="6"/>
  <c r="B37" i="6"/>
  <c r="B38" i="6"/>
  <c r="B39" i="6"/>
  <c r="B34" i="6"/>
  <c r="B29" i="6"/>
  <c r="B30" i="6"/>
  <c r="B31" i="6"/>
  <c r="B23" i="6"/>
  <c r="B24" i="6"/>
  <c r="B25" i="6"/>
  <c r="B26" i="6"/>
  <c r="B21" i="6"/>
  <c r="B17" i="6"/>
  <c r="B18" i="6"/>
  <c r="B12" i="6"/>
  <c r="B13" i="6"/>
  <c r="B14" i="6"/>
  <c r="B8" i="6"/>
  <c r="B9" i="6"/>
  <c r="B5" i="6"/>
  <c r="B68" i="2"/>
  <c r="B69" i="2"/>
  <c r="B70" i="2"/>
  <c r="B74" i="2"/>
  <c r="B75" i="2"/>
  <c r="B76" i="2"/>
  <c r="B77" i="2"/>
  <c r="B79" i="2"/>
  <c r="B82" i="2"/>
  <c r="B83" i="2"/>
  <c r="B86" i="2"/>
  <c r="B87" i="2"/>
  <c r="B88" i="2"/>
  <c r="B89" i="2"/>
  <c r="B90" i="2"/>
  <c r="B93" i="2"/>
  <c r="B95" i="2"/>
  <c r="B101" i="2"/>
  <c r="B102" i="2"/>
  <c r="B103" i="2"/>
  <c r="B104" i="2"/>
  <c r="B61" i="2"/>
  <c r="B62" i="2"/>
  <c r="B63" i="2"/>
  <c r="B64" i="2"/>
  <c r="B65" i="2"/>
  <c r="B45" i="2"/>
  <c r="B46" i="2"/>
  <c r="B47" i="2"/>
  <c r="B48" i="2"/>
  <c r="B49" i="2"/>
  <c r="B50" i="2"/>
  <c r="B51" i="2"/>
  <c r="B52" i="2"/>
  <c r="B53" i="2"/>
  <c r="B54" i="2"/>
  <c r="B55" i="2"/>
  <c r="B56" i="2"/>
  <c r="B57" i="2"/>
  <c r="B58" i="2"/>
  <c r="B42" i="2"/>
  <c r="B43" i="2"/>
  <c r="B37" i="2"/>
  <c r="B38" i="2"/>
  <c r="B39" i="2"/>
  <c r="B34" i="2"/>
  <c r="B29" i="2"/>
  <c r="B30" i="2"/>
  <c r="B31" i="2"/>
  <c r="B23" i="2"/>
  <c r="B24" i="2"/>
  <c r="B25" i="2"/>
  <c r="B26" i="2"/>
  <c r="B21" i="2"/>
  <c r="B17" i="2"/>
  <c r="B18" i="2"/>
  <c r="B12" i="2"/>
  <c r="B13" i="2"/>
  <c r="B14" i="2"/>
  <c r="B8" i="2"/>
  <c r="B9" i="2"/>
  <c r="B5" i="2"/>
</calcChain>
</file>

<file path=xl/sharedStrings.xml><?xml version="1.0" encoding="utf-8"?>
<sst xmlns="http://schemas.openxmlformats.org/spreadsheetml/2006/main" count="1897" uniqueCount="336">
  <si>
    <t>Appendix tables - the Australian Labor Party</t>
  </si>
  <si>
    <r>
      <rPr>
        <b/>
        <sz val="12"/>
        <color theme="1"/>
        <rFont val="Calibri"/>
        <family val="2"/>
        <scheme val="minor"/>
      </rPr>
      <t>Tables 1A-C</t>
    </r>
    <r>
      <rPr>
        <sz val="12"/>
        <color theme="1"/>
        <rFont val="Calibri"/>
        <family val="2"/>
        <scheme val="minor"/>
      </rPr>
      <t xml:space="preserve"> show the Australian Labor Party's election commitment impacts over the medium term for the underlying cash balance, fiscal balance and headline cash balance, following the grouping in the published list of election commitments.</t>
    </r>
  </si>
  <si>
    <r>
      <rPr>
        <b/>
        <sz val="12"/>
        <rFont val="Calibri"/>
        <family val="2"/>
        <scheme val="minor"/>
      </rPr>
      <t>Tables 2A-C</t>
    </r>
    <r>
      <rPr>
        <sz val="12"/>
        <rFont val="Calibri"/>
        <family val="2"/>
        <scheme val="minor"/>
      </rPr>
      <t xml:space="preserve"> show the underlying cash balance, fiscal balance and headline cash balance in nominal dollar terms and as a proportion of gross domestic product (GDP) over the 2025-26 Budget forward estimates period and the medium term to 2035-36.</t>
    </r>
  </si>
  <si>
    <r>
      <rPr>
        <b/>
        <sz val="12"/>
        <rFont val="Calibri"/>
        <family val="2"/>
        <scheme val="minor"/>
      </rPr>
      <t xml:space="preserve">Tables 3A-B </t>
    </r>
    <r>
      <rPr>
        <sz val="12"/>
        <rFont val="Calibri"/>
        <family val="2"/>
        <scheme val="minor"/>
      </rPr>
      <t>show the underlying cash balance and fiscal balance breakdown of receipts, payments and public debt interest in nominal dollar terms and as a proportion of gross domestic product (GDP) over the 2025-26 Budget forward estimates period and the medium term to 2035-36.</t>
    </r>
  </si>
  <si>
    <t>All tables contain reference and calculation columns on the right hand side which provide detail on how the different items presented in the tables are calculated. Values may not sum to totals due to rounding.</t>
  </si>
  <si>
    <t>Contents</t>
  </si>
  <si>
    <t>Table 1A: Detailed budget impacts of election commitments, $ million, the Australian Labor Party, medium term, underlying cash balance</t>
  </si>
  <si>
    <t>Table 1B: Detailed budget impacts of election commitments, $ million, the Australian Labor Party, medium term, fiscal balance</t>
  </si>
  <si>
    <t>Table 1C: Detailed budget impacts of election commitments, $ million, the Australian Labor Party, medium term, headline cash balance</t>
  </si>
  <si>
    <t>Table 2A: Underlying cash balance (UCB), the Australian Labor Party, medium term</t>
  </si>
  <si>
    <t>Table 2B: Fiscal balance (FB), the Australian Labor Party, medium term</t>
  </si>
  <si>
    <t>Table 2C: Headline cash balance (HCB), the Australian Labor Party, medium term</t>
  </si>
  <si>
    <t>Table 3A: Receipts, payments, public debt interest (PDI) and underlying cash balance (UCB), including impact of election commitments</t>
  </si>
  <si>
    <t>Table 3B: Revenue, expenses, public debt interest (PDI) and fiscal balance (FB), including impact of election commitments</t>
  </si>
  <si>
    <r>
      <t xml:space="preserve">Table 1A: Detailed budget impacts of election commitments, $ million, the Australian Labor Party, medium term, underlying cash balance </t>
    </r>
    <r>
      <rPr>
        <b/>
        <vertAlign val="superscript"/>
        <sz val="12"/>
        <color theme="1"/>
        <rFont val="Calibri"/>
        <family val="2"/>
        <scheme val="minor"/>
      </rPr>
      <t>1</t>
    </r>
  </si>
  <si>
    <t>ECR ID</t>
  </si>
  <si>
    <t>Election commitment</t>
  </si>
  <si>
    <t>2025-26</t>
  </si>
  <si>
    <t>2033-34</t>
  </si>
  <si>
    <t>2034-35</t>
  </si>
  <si>
    <t>2035-36</t>
  </si>
  <si>
    <t>Total to 
2035-36</t>
  </si>
  <si>
    <t xml:space="preserve">Ref # </t>
  </si>
  <si>
    <t>Calculation</t>
  </si>
  <si>
    <t>Source</t>
  </si>
  <si>
    <t>Agriculture, Fisheries and Forestry</t>
  </si>
  <si>
    <t>Supporting Farmsafe Australia</t>
  </si>
  <si>
    <t>https://web.archive.org/web/20250526050557/https://www.anthonychisholm.org.au/news-and-media/media-releases-and-transcripts/transcript-interview-sky-newsday-labor-s-farmsafe-commitment/</t>
  </si>
  <si>
    <t>Agriculture, Fisheries and Forestry – subtotal</t>
  </si>
  <si>
    <t>A</t>
  </si>
  <si>
    <t/>
  </si>
  <si>
    <t>Attorney-General's</t>
  </si>
  <si>
    <t>Crime Stoppers</t>
  </si>
  <si>
    <t>https://webarchive.nla.gov.au/awa/20250514003424/https://alp.org.au/news/labors-costed-plan-to-build-australias-future/</t>
  </si>
  <si>
    <t>Strengthening community safety</t>
  </si>
  <si>
    <t>Attorney-General's – subtotal</t>
  </si>
  <si>
    <t>Climate Change, Energy, the Environment and Water</t>
  </si>
  <si>
    <t>Boyer Paper Mill</t>
  </si>
  <si>
    <t>https://web.archive.org/web/20250514234133/https://anthonyalbanese.com.au/media-centre/labor-building-tasmanias-future-at-boyer-paper-mill</t>
  </si>
  <si>
    <t>Local environmental projects</t>
  </si>
  <si>
    <t>Weather radar for Regional Queensland</t>
  </si>
  <si>
    <t>https://web.archive.org/web/20250504100312/https://alp.org.au/news/labor-will-invest-10m-in-weather-radar-for-regional-queensland/</t>
  </si>
  <si>
    <t>Climate Change, Energy, the Environment and Water – subtotal</t>
  </si>
  <si>
    <t>Defence and Veterans' Affairs</t>
  </si>
  <si>
    <t>Bendigo Veterans' And Families' Hub</t>
  </si>
  <si>
    <t>https://web.archive.org/web/20250526050945/https://lisachesters.au/news/media-releases/labor-will-deliver-a-bendigo-veterans-and-families-hub/</t>
  </si>
  <si>
    <t>Kokoda Track Memorial Walkway</t>
  </si>
  <si>
    <t>https://web.archive.org/web/20250514235454/https://anthonyalbanese.com.au/media-centre/funding-secured-for-kokoda-track-memorial-walkway</t>
  </si>
  <si>
    <t>Defence and Veterans' Affairs – subtotal</t>
  </si>
  <si>
    <t>Education</t>
  </si>
  <si>
    <t>20 medical CSPs for the University of Tasmania</t>
  </si>
  <si>
    <t>..</t>
  </si>
  <si>
    <t>https://webarchive.nla.gov.au/awa/20250513140317/https://www.markbutler.net.au/news/media-releases/tvykpg9khq5sf0u1us868u1abh2wlw</t>
  </si>
  <si>
    <t>ECR-2025-1507</t>
  </si>
  <si>
    <r>
      <t xml:space="preserve">Building new child care centres </t>
    </r>
    <r>
      <rPr>
        <vertAlign val="superscript"/>
        <sz val="9"/>
        <color theme="1"/>
        <rFont val="Calibri"/>
        <family val="2"/>
        <scheme val="minor"/>
      </rPr>
      <t>2</t>
    </r>
  </si>
  <si>
    <t>Good To Great Schools Australia</t>
  </si>
  <si>
    <t>Sikh Grammar School - early education and care services</t>
  </si>
  <si>
    <t>South Australia non-government school 18 month foundation program</t>
  </si>
  <si>
    <t>Supporting the construction of the first-ever Hindu School in Australia</t>
  </si>
  <si>
    <t>https://web.archive.org/web/20250403005435/https://www.theaustraliatoday.com.au/labor-announces-8-5-million-for-hindu-school-funding-in-multicultural-heartland/</t>
  </si>
  <si>
    <t>Education – subtotal</t>
  </si>
  <si>
    <t>Employment and Workplace Relations</t>
  </si>
  <si>
    <t>Advanced Entry Trades Training</t>
  </si>
  <si>
    <t>https://webarchive.nla.gov.au/awa/20250423140809/https://alp.org.au/news/labor-fast-tracking-6-000-tradies-to-build-australias-future/</t>
  </si>
  <si>
    <t>Extending funding for Thrive Employment Hubs</t>
  </si>
  <si>
    <t>https://web.archive.org/web/20250501001143/https://www.bsl.org.au/news-events/media-releases/bsl-welcomes-1-million-funding-commitment-for-thrive-hubs/</t>
  </si>
  <si>
    <t>National training centre in new energy skills</t>
  </si>
  <si>
    <t>Employment and Workplace Relations – subtotal</t>
  </si>
  <si>
    <t>Finance</t>
  </si>
  <si>
    <t>Further reducing spending on consultants, contractors and labour hire, and non-wage expenses</t>
  </si>
  <si>
    <t>Finance – subtotal</t>
  </si>
  <si>
    <t>Foreign Affairs and Trade</t>
  </si>
  <si>
    <t>Accessing new markets</t>
  </si>
  <si>
    <t>https://web.archive.org/web/20250515002954/https://anthonyalbanese.com.au/media-centre/statement-on-usa-tariffs</t>
  </si>
  <si>
    <t>Boosting Alice Springs tourism</t>
  </si>
  <si>
    <t>https://web.archive.org/web/20250515003258/https://www.malarndirrimccarthy.com.au/media-hub/media-releases/labor-is-backing-the-red-centre-thursday-17-april-2025/</t>
  </si>
  <si>
    <t>Reef Education Experience Fund</t>
  </si>
  <si>
    <t>https://webarchive.nla.gov.au/awa/20250410003724/https://www.news.com.au/national/federal-election/prime-minister-anthony-albanese-pledges-6m-for-childrens-trips-to-great-barrier-reef/news-story/81ae5917685f7f717698f6e10c140de0</t>
  </si>
  <si>
    <t>Foreign Affairs and Trade – subtotal</t>
  </si>
  <si>
    <t>Health and Aged Care</t>
  </si>
  <si>
    <t>1800MEDICARE</t>
  </si>
  <si>
    <t>https://webarchive.nla.gov.au/awa/20250514003313/https://alp.org.au/news/strengthening-medicare-with-1800medicare-free-urgent-care-on-your-phone-and-in-your-home/</t>
  </si>
  <si>
    <t>ACT health and aged care package</t>
  </si>
  <si>
    <t>https://web.archive.org/web/20250515004534/https://www.katygallagher.com.au/media-centre/media-releases/albanese-labor-government-to-support-more-bulk-billing-gps-and-respite-care-in-canberra/</t>
  </si>
  <si>
    <t>ECR-2025-1116</t>
  </si>
  <si>
    <r>
      <t xml:space="preserve">Additional funding to support Urgent Care Clinics </t>
    </r>
    <r>
      <rPr>
        <vertAlign val="superscript"/>
        <sz val="9"/>
        <color theme="1"/>
        <rFont val="Calibri"/>
        <family val="2"/>
        <scheme val="minor"/>
      </rPr>
      <t>2</t>
    </r>
  </si>
  <si>
    <t>https://web.archive.org/web/20250426051439/https://www.markbutler.net.au/news/media-releases/x81l36cetl9gr9vaoehn131w44mv4s</t>
  </si>
  <si>
    <t>Backing men's health</t>
  </si>
  <si>
    <t>https://webarchive.nla.gov.au/awa/20250425141035/https://alp.org.au/news/strengthening-medicare-labor-is-backing-mens-health/</t>
  </si>
  <si>
    <t>Burnie Health Hub</t>
  </si>
  <si>
    <t>https://web.archive.org/web/20250515004820/https://www.markbutler.net.au/news/media-releases/uhjxa4wu7elm3vbkc2qol1pluzl1a3</t>
  </si>
  <si>
    <t>Careflight</t>
  </si>
  <si>
    <t>https://web.archive.org/web/20250515005019/https://www.markbutler.net.au/news/media-releases/kohcqjrfhh8dsv9slo5uocs9zhy8rx</t>
  </si>
  <si>
    <t>Constructing a health and engineering wing at CQUniversity in Cairns</t>
  </si>
  <si>
    <t>https://web.archive.org/web/20250515005250/https://anthonyalbanese.com.au/media-centre/strengthening-medicare-new-health-and-engineering-wing-for-cq-university</t>
  </si>
  <si>
    <t>Dandenong Hospital ICU upgrade</t>
  </si>
  <si>
    <t>https://web.archive.org/web/20250422231323/https://dandenong.starcommunity.com.au/news/2025-04-22/alp-pledges-5m-for-dandenong-hospital-icu-upgrade/</t>
  </si>
  <si>
    <t>Fairfield Hospital Emergency Department expansion</t>
  </si>
  <si>
    <t>https://web.archive.org/web/20250515005429/https://www.markbutler.net.au/news/media-releases/fhm1uzkmcp0ctv56h23lbdhda3295w</t>
  </si>
  <si>
    <t>Mental health - Embrace Kids</t>
  </si>
  <si>
    <t>https://web.archive.org/web/20250515010245/https://www.markbutler.net.au/news/media-releases/iedzxi6hkcr7rmiyldaqylhimxcq0l</t>
  </si>
  <si>
    <t>More free mental health services</t>
  </si>
  <si>
    <t>https://webarchive.nla.gov.au/awa/20250413193456/https://alp.org.au/news/strengthening-medicare-labor-to-deliver-1-billion-for-more-free-mental-health-services/</t>
  </si>
  <si>
    <t>New health and housing clinic for Brisbane's West End</t>
  </si>
  <si>
    <t>https://web.archive.org/web/20250422101452/https://www.markbutler.net.au/news/media-releases/may437jd180mimtykfesdxde8x83hg</t>
  </si>
  <si>
    <t>Preventative health programs in Far North Queensland</t>
  </si>
  <si>
    <t>https://www.instagram.com/mattsmithforleichhardt/reel/DIgH2HARwJt/</t>
  </si>
  <si>
    <t>Providing inclusive, culturally safe healthcare for LGBTIQA+ Australians</t>
  </si>
  <si>
    <t>https://web.archive.org/web/20250515005758/https://www.markbutler.net.au/news/media-releases/r9orsmc4g6ila6w7hxvzgd16yzvgcr</t>
  </si>
  <si>
    <t>Smithton Health Hub</t>
  </si>
  <si>
    <t>https://web.archive.org/web/20250515010115/https://anneurquhart.com.au/media-news/media-releases-braddon-news/strengthening-medicare-labor-to-deliver-a-smithton-health-hub/</t>
  </si>
  <si>
    <t>Street Side Medics</t>
  </si>
  <si>
    <t>https://web.archive.org/web/20250515011312/https://anthonyalbanese.com.au/media-centre/labor-to-deliver-2-6-million-to-street-side-medics</t>
  </si>
  <si>
    <t>Supporting medical research</t>
  </si>
  <si>
    <t>Health and Aged Care – subtotal</t>
  </si>
  <si>
    <t>Home Affairs</t>
  </si>
  <si>
    <t>Community language schools</t>
  </si>
  <si>
    <t>https://web.archive.org/web/20250504100340/https://alp.org.au/news/labor-is-celebrating-australian-diversity-through-community-language-schools/</t>
  </si>
  <si>
    <t>Increasing student visa fees</t>
  </si>
  <si>
    <t>St Patrick's Cathedral Precinct</t>
  </si>
  <si>
    <t>https://web.archive.org/web/20250515011528/https://anthonyalbanese.com.au/media-centre/supporting-melbournes-light-into-the-city-with-the-st-patricks-precinct-renewal</t>
  </si>
  <si>
    <t>Supporting multicultural communities</t>
  </si>
  <si>
    <t>Upgrading infrastructure at fire stations in Perth</t>
  </si>
  <si>
    <t>https://www.facebook.com/ShireofMundaring/posts/-shared-election-commitment-for-our-volunteer-bushfire-brigades-shire-of-mundari/1108375821331390/</t>
  </si>
  <si>
    <t>Home Affairs – subtotal</t>
  </si>
  <si>
    <t>Industry, Science and Resources</t>
  </si>
  <si>
    <t>Critical Minerals Strategic Reserve</t>
  </si>
  <si>
    <t>https://web.archive.org/web/20250424033641/https://anthonyalbanese.com.au/media-centre/albanese-government-to-establish-critical-minerals-strategic-reserve</t>
  </si>
  <si>
    <t>Economic Resilience Program</t>
  </si>
  <si>
    <t>Strengthening anti-dumping</t>
  </si>
  <si>
    <t>ECR-2025-1219</t>
  </si>
  <si>
    <r>
      <t xml:space="preserve">Upgrade To Scitech Discovery Centre </t>
    </r>
    <r>
      <rPr>
        <vertAlign val="superscript"/>
        <sz val="9"/>
        <color theme="1"/>
        <rFont val="Calibri"/>
        <family val="2"/>
        <scheme val="minor"/>
      </rPr>
      <t>2</t>
    </r>
  </si>
  <si>
    <t>https://webarchive.nla.gov.au/awa/20250425194553/https://www.scitech.org.au/2025/04/100-million-boost-for-scitech-to-inspire-next-generation-of-scientists/</t>
  </si>
  <si>
    <t>Industry, Science and Resources – subtotal</t>
  </si>
  <si>
    <t>Infrastructure, Transport, Regional Development, Communications and the Arts</t>
  </si>
  <si>
    <t>Extending Revive Live</t>
  </si>
  <si>
    <t>https://web.archive.org/web/20250521055616/https://www.tonyburke.com.au/media-releases/2025/labor-will-deliver-revive-lives-encore-saturday-19-april-2025</t>
  </si>
  <si>
    <t>https://alp.org.au/news/labors-costed-plan-to-build-australias-future/</t>
  </si>
  <si>
    <t>Major and local community infrastructure projects</t>
  </si>
  <si>
    <t>Online safety tools in schools</t>
  </si>
  <si>
    <t>https://web.archive.org/web/20250526222855/https://www.shayneneumann.com.au/news/media-releases/funding-to-boost-online-safety-and-positive-body-images-for-kids/</t>
  </si>
  <si>
    <t>ECR-2025-1525</t>
  </si>
  <si>
    <r>
      <t xml:space="preserve">Perth Hills Resilience Package </t>
    </r>
    <r>
      <rPr>
        <vertAlign val="superscript"/>
        <sz val="9"/>
        <color theme="1"/>
        <rFont val="Calibri"/>
        <family val="2"/>
        <scheme val="minor"/>
      </rPr>
      <t>2</t>
    </r>
  </si>
  <si>
    <t>Supporting Australian National Academy of Music's South Melbourne Town Hall redevelopment</t>
  </si>
  <si>
    <t>Infrastructure, Transport, Regional Development, Communications and the Arts – subtotal</t>
  </si>
  <si>
    <t>Prime Minister and Cabinet</t>
  </si>
  <si>
    <t>Expanding The Goanna Academy</t>
  </si>
  <si>
    <t>Remediation master plans for Hunter mine sites</t>
  </si>
  <si>
    <t>Prime Minister and Cabinet – subtotal</t>
  </si>
  <si>
    <t>Social Services</t>
  </si>
  <si>
    <t>Boosting innovative perpetrator responses</t>
  </si>
  <si>
    <t>https://web.archive.org/web/20250422035300/https://alp.org.au/news/labor-s-commitment-to-women/</t>
  </si>
  <si>
    <t>Investing in LGBTIQA+ community connection</t>
  </si>
  <si>
    <t>https://web.archive.org/web/20250522004134/https://www.tanyaplibersek.com/media/media-releases/labor-investing-in-lgbtiqa-community-connection/</t>
  </si>
  <si>
    <t>Supporting the Rev. Bill Crews Foundation</t>
  </si>
  <si>
    <t>https://web.archive.org/web/20250513205743/https://anthonyalbanese.com.au/media-centre/labor-to-support-vulnerable-australians-through-the-bill-crews-foundation</t>
  </si>
  <si>
    <t>Survivor's R Us</t>
  </si>
  <si>
    <t>https://web.archive.org/web/20250402022738/https://2hd.com.au/articles/survivors-r-us-cardiff-election-commitment/</t>
  </si>
  <si>
    <t>The Coast Women's and Children's Trauma Recovery Centre</t>
  </si>
  <si>
    <t>https://web.archive.org/web/20250522004518/https://drgordonreidmp.com.au/media/media-releases/labor-to-invest-20-million-in-women-s-and-children-s-trauma-recovery-centre-for-central-coast/</t>
  </si>
  <si>
    <t>Social Services – subtotal</t>
  </si>
  <si>
    <t>Treasury</t>
  </si>
  <si>
    <t>$1,000 instant tax deduction for work-related expenses</t>
  </si>
  <si>
    <t>ECR-2025-1072</t>
  </si>
  <si>
    <r>
      <t xml:space="preserve">Cracking down on financial abuse </t>
    </r>
    <r>
      <rPr>
        <vertAlign val="superscript"/>
        <sz val="9"/>
        <color theme="1"/>
        <rFont val="Calibri"/>
        <family val="2"/>
        <scheme val="minor"/>
      </rPr>
      <t>2</t>
    </r>
  </si>
  <si>
    <t>https://web.archive.org/web/20250422035300/https://www.alp.org.au/news/labor-s-commitment-to-women/</t>
  </si>
  <si>
    <t>Delivering 100,000 homes and 5% deposits for all first home buyers</t>
  </si>
  <si>
    <t>https://web.archive.org/web/20250522004937/https://anthonyalbanese.com.au/media-centre/labor-to-deliver-5-deposits-for-all-first-home-buyers-and-build-100-000-homes</t>
  </si>
  <si>
    <t>Treasury – subtotal</t>
  </si>
  <si>
    <t>Public debt interest (PDI) impact not included in individual commitments</t>
  </si>
  <si>
    <t>B</t>
  </si>
  <si>
    <t>C</t>
  </si>
  <si>
    <t>= ΣA + B</t>
  </si>
  <si>
    <t>Memorandum item - PDI</t>
  </si>
  <si>
    <t>Public debt interest impacts included in individual commitments</t>
  </si>
  <si>
    <t>D</t>
  </si>
  <si>
    <t>20 Medical CSPs for the University of Tasmania</t>
  </si>
  <si>
    <t>PDI impacts not included in individual commitments</t>
  </si>
  <si>
    <t>E</t>
  </si>
  <si>
    <t>= ΣD + B</t>
  </si>
  <si>
    <t>Notes:</t>
  </si>
  <si>
    <t>A positive number indicates an increase in the budget balance.  A negative number indicates a decrease in the budget balance.</t>
  </si>
  <si>
    <t>Values may not sum to totals due to rounding.</t>
  </si>
  <si>
    <t xml:space="preserve">– Indicates nil.  </t>
  </si>
  <si>
    <t>.. Not zero but rounded to zero.</t>
  </si>
  <si>
    <t>∗ Unquantifiable.</t>
  </si>
  <si>
    <r>
      <rPr>
        <vertAlign val="superscript"/>
        <sz val="9"/>
        <color theme="1" tint="0.499984740745262"/>
        <rFont val="Calibri"/>
        <family val="2"/>
        <scheme val="minor"/>
      </rPr>
      <t>1</t>
    </r>
    <r>
      <rPr>
        <sz val="9"/>
        <color theme="1" tint="0.499984740745262"/>
        <rFont val="Calibri"/>
        <family val="2"/>
        <scheme val="minor"/>
      </rPr>
      <t xml:space="preserve"> Individual election commitment figures in this table generally show the total costed impact excluding PDI, however PDI is included in the totals where the financial impact on UCB is different to the impact on the HCB (these cases are sometimes referred to as 'alternative' or 'balance sheet' financing).  The PDI impacts are shown in the last section of this table.</t>
    </r>
  </si>
  <si>
    <r>
      <rPr>
        <vertAlign val="superscript"/>
        <sz val="9"/>
        <color theme="1" tint="0.499984740745262"/>
        <rFont val="Calibri"/>
        <family val="2"/>
        <scheme val="minor"/>
      </rPr>
      <t>2</t>
    </r>
    <r>
      <rPr>
        <sz val="9"/>
        <color theme="1" tint="0.499984740745262"/>
        <rFont val="Calibri"/>
        <family val="2"/>
        <scheme val="minor"/>
      </rPr>
      <t xml:space="preserve"> Commitment was assessed as having a nil impact on the budget and does not have a costing minute.</t>
    </r>
  </si>
  <si>
    <t>Back to contents</t>
  </si>
  <si>
    <r>
      <t xml:space="preserve">Table 1B: Detailed budget impacts of election commitments, $ million, the Australian Labor Party, medium term, fiscal balance </t>
    </r>
    <r>
      <rPr>
        <b/>
        <vertAlign val="superscript"/>
        <sz val="12"/>
        <color theme="1"/>
        <rFont val="Calibri"/>
        <family val="2"/>
        <scheme val="minor"/>
      </rPr>
      <t>1</t>
    </r>
  </si>
  <si>
    <r>
      <t xml:space="preserve">Table 1C: Detailed budget impacts of election commitments, $ million, the Australian Labor Party, medium term, headline cash balance </t>
    </r>
    <r>
      <rPr>
        <b/>
        <vertAlign val="superscript"/>
        <sz val="12"/>
        <color theme="1"/>
        <rFont val="Calibri"/>
        <family val="2"/>
        <scheme val="minor"/>
      </rPr>
      <t>1</t>
    </r>
  </si>
  <si>
    <r>
      <t xml:space="preserve">Table 2A: Underlying cash balance (UCB), the Australian Labor Party, medium term </t>
    </r>
    <r>
      <rPr>
        <b/>
        <vertAlign val="superscript"/>
        <sz val="12"/>
        <color theme="1"/>
        <rFont val="Calibri"/>
        <family val="2"/>
        <scheme val="minor"/>
      </rPr>
      <t>1</t>
    </r>
  </si>
  <si>
    <t>Measure</t>
  </si>
  <si>
    <t>PEFO UCB baseline ($b)</t>
  </si>
  <si>
    <t>= PEFO data</t>
  </si>
  <si>
    <t>The Australian Labor Party</t>
  </si>
  <si>
    <t>= C from Table 1A</t>
  </si>
  <si>
    <t>F</t>
  </si>
  <si>
    <t>Final UCB ($b)</t>
  </si>
  <si>
    <t>G</t>
  </si>
  <si>
    <r>
      <rPr>
        <vertAlign val="superscript"/>
        <sz val="9"/>
        <color theme="1" tint="0.499984740745262"/>
        <rFont val="Calibri"/>
        <family val="2"/>
        <scheme val="minor"/>
      </rPr>
      <t>1</t>
    </r>
    <r>
      <rPr>
        <sz val="9"/>
        <color theme="1" tint="0.499984740745262"/>
        <rFont val="Calibri"/>
        <family val="2"/>
        <scheme val="minor"/>
      </rPr>
      <t xml:space="preserve"> Values are shown over the medium term in both dollar figures and as a percentage of GDP. When analysing fiscal aggregates over the medium term, it is generally preferable to use the percentage of GDP figures as these are more suitable for comparisons over time.</t>
    </r>
  </si>
  <si>
    <r>
      <t xml:space="preserve">Table 2B: Fiscal balance (FB), the Australian Labor Party, medium term </t>
    </r>
    <r>
      <rPr>
        <b/>
        <vertAlign val="superscript"/>
        <sz val="12"/>
        <color theme="1"/>
        <rFont val="Calibri"/>
        <family val="2"/>
        <scheme val="minor"/>
      </rPr>
      <t>1</t>
    </r>
  </si>
  <si>
    <t>PEFO FB baseline ($b)</t>
  </si>
  <si>
    <t>= C from Table 1B</t>
  </si>
  <si>
    <t>Final FB ($b)</t>
  </si>
  <si>
    <r>
      <t xml:space="preserve">Table 2C: Headline cash balance (HCB), the Australian Labor Party, medium term </t>
    </r>
    <r>
      <rPr>
        <b/>
        <vertAlign val="superscript"/>
        <sz val="12"/>
        <color theme="1"/>
        <rFont val="Calibri"/>
        <family val="2"/>
        <scheme val="minor"/>
      </rPr>
      <t>1</t>
    </r>
  </si>
  <si>
    <t>PEFO HCB baseline ($b)</t>
  </si>
  <si>
    <t>= C from Table 1C</t>
  </si>
  <si>
    <t>Final HCB ($b)</t>
  </si>
  <si>
    <r>
      <t xml:space="preserve">Table 3A: Receipts, payments, public debt interest (PDI) and underlying cash balance (UCB), including impact of election commitments </t>
    </r>
    <r>
      <rPr>
        <b/>
        <vertAlign val="superscript"/>
        <sz val="12"/>
        <color theme="1"/>
        <rFont val="Calibri"/>
        <family val="2"/>
        <scheme val="minor"/>
      </rPr>
      <t>1</t>
    </r>
  </si>
  <si>
    <t>PEFO receipts ($b)</t>
  </si>
  <si>
    <t>PEFO payments – excluding PDI ($b)</t>
  </si>
  <si>
    <r>
      <t xml:space="preserve">PEFO PDI ($b) </t>
    </r>
    <r>
      <rPr>
        <b/>
        <vertAlign val="superscript"/>
        <sz val="9"/>
        <rFont val="Calibri"/>
        <family val="2"/>
        <scheme val="minor"/>
      </rPr>
      <t>2</t>
    </r>
  </si>
  <si>
    <t>PEFO UCB baseline</t>
  </si>
  <si>
    <t>= A from Table 2A = A + B + C</t>
  </si>
  <si>
    <t>Net impact of election commitments on payments – excluding PDI ($b)</t>
  </si>
  <si>
    <t>= ΣPBO costed payments</t>
  </si>
  <si>
    <t>H</t>
  </si>
  <si>
    <t>Final receipts ($b)</t>
  </si>
  <si>
    <t>I</t>
  </si>
  <si>
    <t>= A + E</t>
  </si>
  <si>
    <t>Final payments – excluding PDI ($b)</t>
  </si>
  <si>
    <t>J</t>
  </si>
  <si>
    <t>= B + F</t>
  </si>
  <si>
    <t>Final PDI ($b)</t>
  </si>
  <si>
    <t>K</t>
  </si>
  <si>
    <t>= C + G</t>
  </si>
  <si>
    <t>L</t>
  </si>
  <si>
    <r>
      <rPr>
        <vertAlign val="superscript"/>
        <sz val="9"/>
        <color theme="1" tint="0.499984740745262"/>
        <rFont val="Calibri"/>
        <family val="2"/>
        <scheme val="minor"/>
      </rPr>
      <t>2</t>
    </r>
    <r>
      <rPr>
        <sz val="9"/>
        <color theme="1" tint="0.499984740745262"/>
        <rFont val="Calibri"/>
        <family val="2"/>
        <scheme val="minor"/>
      </rPr>
      <t xml:space="preserve"> Shows 'Interest paid' from 2025 PEFO (page 21). </t>
    </r>
  </si>
  <si>
    <r>
      <t xml:space="preserve">Table 3B: Revenue, expenses, public debt interest (PDI) and fiscal balance (FB), including impact of election commitments </t>
    </r>
    <r>
      <rPr>
        <b/>
        <vertAlign val="superscript"/>
        <sz val="12"/>
        <color theme="1"/>
        <rFont val="Calibri"/>
        <family val="2"/>
        <scheme val="minor"/>
      </rPr>
      <t>1</t>
    </r>
  </si>
  <si>
    <t>PEFO revenue ($b)</t>
  </si>
  <si>
    <t>PEFO expenses and net capital investment – excluding PDI ($b)</t>
  </si>
  <si>
    <t>PEFO FB baseline</t>
  </si>
  <si>
    <t>= A from Table 2B = A + B + C</t>
  </si>
  <si>
    <t>Net impact of election commitments on expenses and net capital investment – excluding PDI ($b)</t>
  </si>
  <si>
    <t>= ΣPBO costed expenses</t>
  </si>
  <si>
    <t>Final revenue ($b)</t>
  </si>
  <si>
    <t>Final expenses and net capital investment – excluding PDI ($b)</t>
  </si>
  <si>
    <r>
      <rPr>
        <vertAlign val="superscript"/>
        <sz val="9"/>
        <color theme="1" tint="0.499984740745262"/>
        <rFont val="Calibri"/>
        <family val="2"/>
        <scheme val="minor"/>
      </rPr>
      <t>2</t>
    </r>
    <r>
      <rPr>
        <sz val="9"/>
        <color theme="1" tint="0.499984740745262"/>
        <rFont val="Calibri"/>
        <family val="2"/>
        <scheme val="minor"/>
      </rPr>
      <t xml:space="preserve"> Shows 'interest expenses' from 2025 PEFO (page 17). </t>
    </r>
  </si>
  <si>
    <t>Funding for SmackTalk</t>
  </si>
  <si>
    <t>% of GDP</t>
  </si>
  <si>
    <t xml:space="preserve">Net impact of election commitments ($b) </t>
  </si>
  <si>
    <t>Total impact of election commitments ($b)</t>
  </si>
  <si>
    <t xml:space="preserve">Net impact of election commitments on receipts ($b) </t>
  </si>
  <si>
    <t xml:space="preserve">Net impact of election commitments on PDI ($b) </t>
  </si>
  <si>
    <t>= E from Table 2A = D + H = I + J + K</t>
  </si>
  <si>
    <t xml:space="preserve">Net impact of election commitments on revenue ($b) </t>
  </si>
  <si>
    <t>= ΣPBO costed receipts</t>
  </si>
  <si>
    <t>= ΣPBO costed PDI</t>
  </si>
  <si>
    <t>= D from Table 2A = E + F + G</t>
  </si>
  <si>
    <t>= ΣPBO costed revenue</t>
  </si>
  <si>
    <t>= D from Table 2B = E + F + G</t>
  </si>
  <si>
    <t>= E from Table 2B = D + H = I + J + K</t>
  </si>
  <si>
    <r>
      <rPr>
        <vertAlign val="superscript"/>
        <sz val="9"/>
        <color theme="1" tint="0.499984740745262"/>
        <rFont val="Calibri"/>
        <family val="2"/>
        <scheme val="minor"/>
      </rPr>
      <t>2</t>
    </r>
    <r>
      <rPr>
        <sz val="9"/>
        <color theme="1" tint="0.499984740745262"/>
        <rFont val="Calibri"/>
        <family val="2"/>
        <scheme val="minor"/>
      </rPr>
      <t xml:space="preserve"> Source: https://webarchive.nla.gov.au/awa/20250514003424/https://alp.org.au/news/labors-costed-plan-to-build-australias-future/</t>
    </r>
  </si>
  <si>
    <r>
      <rPr>
        <vertAlign val="superscript"/>
        <sz val="9"/>
        <color theme="1" tint="0.499984740745262"/>
        <rFont val="Calibri"/>
        <family val="2"/>
        <scheme val="minor"/>
      </rPr>
      <t>1</t>
    </r>
    <r>
      <rPr>
        <sz val="9"/>
        <color theme="1" tint="0.499984740745262"/>
        <rFont val="Calibri"/>
        <family val="2"/>
        <scheme val="minor"/>
      </rPr>
      <t xml:space="preserve"> Values are shown over the forward estimates in both dollar figures and as a percentage of GDP. </t>
    </r>
  </si>
  <si>
    <t>Difference ($b)</t>
  </si>
  <si>
    <t>PBO - Total impact of election commitments (incl PDI) (Table 1A) ($b)</t>
  </si>
  <si>
    <r>
      <t xml:space="preserve">Party list - Total impact of election commitments (incl PDI) </t>
    </r>
    <r>
      <rPr>
        <b/>
        <vertAlign val="superscript"/>
        <sz val="9"/>
        <rFont val="Calibri"/>
        <family val="2"/>
        <scheme val="minor"/>
      </rPr>
      <t>2</t>
    </r>
    <r>
      <rPr>
        <b/>
        <sz val="9"/>
        <rFont val="Calibri"/>
        <family val="2"/>
        <scheme val="minor"/>
      </rPr>
      <t xml:space="preserve"> ($b)</t>
    </r>
  </si>
  <si>
    <t>PEFO Nominal GDP ($b)</t>
  </si>
  <si>
    <t>Table 4A: Reconciliation of ECR platform impacts with platform impacts as published by the Australian Labor Party, underlying cash balance, forward estimates</t>
  </si>
  <si>
    <t>Underlying cash balance impacts include PDI.</t>
  </si>
  <si>
    <t>Source: PBO analysis.</t>
  </si>
  <si>
    <t>Commitments included in the Election Commitments Report</t>
  </si>
  <si>
    <t>n/a</t>
  </si>
  <si>
    <t>PBO variations on party commitments</t>
  </si>
  <si>
    <t>Nil</t>
  </si>
  <si>
    <t>Additional commitments identified by the PBO</t>
  </si>
  <si>
    <t>Small Business Suport - Extending The $20,000 Instant Asset Write Off</t>
  </si>
  <si>
    <t>Cracking Down On Financial Abuse</t>
  </si>
  <si>
    <t>Banning Supermarket Price Gouging</t>
  </si>
  <si>
    <t>National Capital Investment Framework</t>
  </si>
  <si>
    <t>Enhancing The Tasmanian Freight Equalisation Scheme</t>
  </si>
  <si>
    <t>Connectivity Transformation For Tasmania's West Coast</t>
  </si>
  <si>
    <t>Buy Australian Made</t>
  </si>
  <si>
    <t>Flinders Healthcare Centre</t>
  </si>
  <si>
    <t>Expanding The St John Of God Midland Public Hospital</t>
  </si>
  <si>
    <t>Delivering Birthing Services At Rouse Hill Hospital</t>
  </si>
  <si>
    <t>Cheaper Home Batteries</t>
  </si>
  <si>
    <t xml:space="preserve">Commitments determined to be already accounted for in the 2025 PEFO </t>
  </si>
  <si>
    <t>Commitments determined to not have material implications</t>
  </si>
  <si>
    <t>Commitments excluded by the PBO</t>
  </si>
  <si>
    <t>Commitments listed by party</t>
  </si>
  <si>
    <t>Underlying cash balance impact over forward estimates ($ billion)</t>
  </si>
  <si>
    <t>Number of commitments</t>
  </si>
  <si>
    <t>Table 4B:  Reconciliation of ECR commitments with the Australian Labor Party list, detailed</t>
  </si>
  <si>
    <t>Total</t>
  </si>
  <si>
    <t>More Free Mental Health Services (ECR-2025-1566)</t>
  </si>
  <si>
    <t>1800MEDICARE (ECR-2025-1500)</t>
  </si>
  <si>
    <t>Number of commitments with absorbed expenses</t>
  </si>
  <si>
    <t>Portfolio</t>
  </si>
  <si>
    <t>Table 5A: Commitments with absorbed departmental expenses, specified by party</t>
  </si>
  <si>
    <t>Survivor's R Us (ECR-2025-1612)</t>
  </si>
  <si>
    <t>Supporting the Rev. Bill Crews Foundation (ECR-2025-1769)</t>
  </si>
  <si>
    <t>Investing in LGBTIQA+ Community Connection (ECR-2025-1245)</t>
  </si>
  <si>
    <t>Expanding The Goanna Academy (ECR-2025-1206)</t>
  </si>
  <si>
    <t>Supporting Australian National Academy Of Music's South Melbourne Town Hall Redevelopment (ECR-2025-1319)</t>
  </si>
  <si>
    <t>Funding For Smacktalk (ECR-2025-1384)</t>
  </si>
  <si>
    <t>Supporting Medical Research (ECR-2025-1306)</t>
  </si>
  <si>
    <t>Street Side Medics (ECR-2025-1007)</t>
  </si>
  <si>
    <t>Smithton Health Hub (ECR-2025-1848)</t>
  </si>
  <si>
    <t>Preventative Health Programs In Far North Queensland (ECR-2025-1439)</t>
  </si>
  <si>
    <t>Mental Health - Embrace Kids (ECR-2025-1582)</t>
  </si>
  <si>
    <t>Dandenong Hospital ICU Upgrade (ECR-2025-1157)</t>
  </si>
  <si>
    <t>Constructing A Health And Engineering Wing At CQUniversity In Cairns (ECR-2025-1686)</t>
  </si>
  <si>
    <t>Careflight (ECR-2025-1850)</t>
  </si>
  <si>
    <t>Burnie Health Hub (ECR-2025-1143)</t>
  </si>
  <si>
    <t>National Training Centre In New Energy Skills (ECR-2025-1519)</t>
  </si>
  <si>
    <t>Extending funding For Thrive Employment Hubs (ECR-2025-1307)</t>
  </si>
  <si>
    <t>Supporting the construction of the first-ever Hindu School in Australia (ECR-2025-1405)</t>
  </si>
  <si>
    <t>South Australia Non-Government School 18 Month Foundation Program (ECR-2025-1024)</t>
  </si>
  <si>
    <t>Sikh Grammar School - Early Education and Care Services (ECR-2025-1419)</t>
  </si>
  <si>
    <t>20 Medical CSPs for the University of Tasmania (ECR-2025-1624)</t>
  </si>
  <si>
    <t>Boyer Paper Mill (ECR-2025-1883)</t>
  </si>
  <si>
    <t>Crime Stoppers (ECR-2025-1559)</t>
  </si>
  <si>
    <t>Supporting Farmsafe Australia (ECR-2025-1089)</t>
  </si>
  <si>
    <t>Table 5B: Commitments with assumed absorbed departmental expenses</t>
  </si>
  <si>
    <r>
      <t>Tables 5A-B</t>
    </r>
    <r>
      <rPr>
        <sz val="12"/>
        <rFont val="Calibri"/>
        <family val="2"/>
        <scheme val="minor"/>
      </rPr>
      <t xml:space="preserve"> show the commitments with absorbed departmental expenses.</t>
    </r>
  </si>
  <si>
    <t>Table 4B: Reconciliation of ECR commitments with the Australian Labor Party list, detailed</t>
  </si>
  <si>
    <r>
      <t xml:space="preserve">Tables 4A-B </t>
    </r>
    <r>
      <rPr>
        <sz val="12"/>
        <rFont val="Calibri"/>
        <family val="2"/>
        <scheme val="minor"/>
      </rPr>
      <t>show the reconciliation of ECR commitments and aggregate underlying cash balance impacts, with those provided and published by the Australian Labor Party</t>
    </r>
    <r>
      <rPr>
        <b/>
        <sz val="12"/>
        <rFont val="Calibri"/>
        <family val="2"/>
        <scheme val="minor"/>
      </rPr>
      <t>.</t>
    </r>
  </si>
  <si>
    <t>Total impact of election commitments (incl PDI)</t>
  </si>
  <si>
    <t>Total PDI</t>
  </si>
  <si>
    <r>
      <t xml:space="preserve">Table 4A: Reconciliation of ECR platform impacts with platform impacts as published by the Australian Labor Party, underlying cash balance, forward estimates </t>
    </r>
    <r>
      <rPr>
        <b/>
        <vertAlign val="superscript"/>
        <sz val="12"/>
        <color theme="1"/>
        <rFont val="Calibri"/>
        <family val="2"/>
        <scheme val="minor"/>
      </rPr>
      <t>1</t>
    </r>
  </si>
  <si>
    <t xml:space="preserve">Note: </t>
  </si>
  <si>
    <t>Expands on Table 3-4: Reconciliation of ECR commitments with Labor party lists</t>
  </si>
  <si>
    <t xml:space="preserve">Notes: </t>
  </si>
  <si>
    <t>Expands on Table 3-3: Commitments with absorbed departmental expenses, Labor</t>
  </si>
  <si>
    <t>= A + B</t>
  </si>
  <si>
    <t xml:space="preserve">2025 Election Commitments Report </t>
  </si>
  <si>
    <t>2026-27</t>
  </si>
  <si>
    <t>2027-28</t>
  </si>
  <si>
    <t>2028-29</t>
  </si>
  <si>
    <t>2029-30</t>
  </si>
  <si>
    <t>2030-31</t>
  </si>
  <si>
    <t>2031-32</t>
  </si>
  <si>
    <t>2032-33</t>
  </si>
  <si>
    <t>Total to 
2028-29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</si>
</sst>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
    <numFmt numFmtId="166" formatCode="#,##0.0_ ;\-#,##0.0\ "/>
  </numFmts>
  <fonts count="36" x14ac:knownFonts="1">
    <font>
      <sz val="11"/>
      <color theme="1"/>
      <name val="Calibri"/>
      <family val="2"/>
      <scheme val="minor"/>
    </font>
    <font>
      <b/>
      <sz val="9"/>
      <color rgb="FFFFFFFF"/>
      <name val="Calibri"/>
      <family val="2"/>
      <scheme val="minor"/>
    </font>
    <font>
      <u/>
      <sz val="11"/>
      <color theme="10"/>
      <name val="Calibri"/>
      <family val="2"/>
      <scheme val="minor"/>
    </font>
    <font>
      <b/>
      <sz val="9"/>
      <color theme="1"/>
      <name val="Calibri"/>
      <family val="2"/>
      <scheme val="minor"/>
    </font>
    <font>
      <sz val="9"/>
      <color theme="1"/>
      <name val="Calibri"/>
      <family val="2"/>
      <scheme val="minor"/>
    </font>
    <font>
      <u/>
      <sz val="9"/>
      <color theme="10"/>
      <name val="Calibri"/>
      <family val="2"/>
      <scheme val="minor"/>
    </font>
    <font>
      <b/>
      <sz val="12"/>
      <color theme="1"/>
      <name val="Calibri"/>
      <family val="2"/>
      <scheme val="minor"/>
    </font>
    <font>
      <b/>
      <vertAlign val="superscript"/>
      <sz val="12"/>
      <color theme="1"/>
      <name val="Calibri"/>
      <family val="2"/>
      <scheme val="minor"/>
    </font>
    <font>
      <b/>
      <sz val="9"/>
      <color theme="0"/>
      <name val="Calibri"/>
      <family val="2"/>
      <scheme val="minor"/>
    </font>
    <font>
      <sz val="9"/>
      <color theme="1" tint="0.499984740745262"/>
      <name val="Calibri"/>
      <family val="2"/>
      <scheme val="minor"/>
    </font>
    <font>
      <vertAlign val="superscript"/>
      <sz val="9"/>
      <color theme="1" tint="0.499984740745262"/>
      <name val="Calibri"/>
      <family val="2"/>
      <scheme val="minor"/>
    </font>
    <font>
      <b/>
      <sz val="9"/>
      <name val="Calibri"/>
      <family val="2"/>
      <scheme val="minor"/>
    </font>
    <font>
      <b/>
      <vertAlign val="superscript"/>
      <sz val="9"/>
      <name val="Calibri"/>
      <family val="2"/>
      <scheme val="minor"/>
    </font>
    <font>
      <b/>
      <sz val="20"/>
      <name val="Calibri"/>
      <family val="2"/>
      <scheme val="minor"/>
    </font>
    <font>
      <b/>
      <sz val="14"/>
      <name val="Calibri"/>
      <family val="2"/>
      <scheme val="minor"/>
    </font>
    <font>
      <i/>
      <sz val="9"/>
      <name val="Calibri"/>
      <family val="2"/>
      <scheme val="minor"/>
    </font>
    <font>
      <sz val="12"/>
      <color theme="1"/>
      <name val="Calibri"/>
      <family val="2"/>
      <scheme val="minor"/>
    </font>
    <font>
      <sz val="12"/>
      <name val="Calibri"/>
      <family val="2"/>
      <scheme val="minor"/>
    </font>
    <font>
      <b/>
      <sz val="12"/>
      <name val="Calibri"/>
      <family val="2"/>
      <scheme val="minor"/>
    </font>
    <font>
      <i/>
      <sz val="9"/>
      <color theme="1"/>
      <name val="Calibri"/>
      <family val="2"/>
      <scheme val="minor"/>
    </font>
    <font>
      <b/>
      <i/>
      <sz val="9"/>
      <color theme="1"/>
      <name val="Calibri"/>
      <family val="2"/>
      <scheme val="minor"/>
    </font>
    <font>
      <b/>
      <i/>
      <sz val="9"/>
      <color theme="0"/>
      <name val="Calibri"/>
      <family val="2"/>
      <scheme val="minor"/>
    </font>
    <font>
      <b/>
      <sz val="9"/>
      <color rgb="FF000000"/>
      <name val="Calibri"/>
      <family val="2"/>
      <scheme val="minor"/>
    </font>
    <font>
      <i/>
      <sz val="9"/>
      <color rgb="FF000000"/>
      <name val="Calibri"/>
      <family val="2"/>
      <scheme val="minor"/>
    </font>
    <font>
      <sz val="9"/>
      <color rgb="FF000000"/>
      <name val="Calibri"/>
      <family val="2"/>
      <scheme val="minor"/>
    </font>
    <font>
      <b/>
      <sz val="8"/>
      <color theme="1"/>
      <name val="Calibri"/>
      <family val="2"/>
      <scheme val="minor"/>
    </font>
    <font>
      <vertAlign val="superscript"/>
      <sz val="9"/>
      <color theme="1"/>
      <name val="Calibri"/>
      <family val="2"/>
      <scheme val="minor"/>
    </font>
    <font>
      <sz val="11"/>
      <name val="Calibri"/>
      <family val="2"/>
      <scheme val="minor"/>
    </font>
    <font>
      <sz val="8"/>
      <color rgb="FF636161"/>
      <name val="Aptos"/>
      <family val="2"/>
    </font>
    <font>
      <b/>
      <sz val="12"/>
      <color rgb="FF323A36"/>
      <name val="Calibri"/>
      <family val="2"/>
      <scheme val="minor"/>
    </font>
    <font>
      <sz val="10"/>
      <color theme="1"/>
      <name val="Aptos"/>
      <family val="2"/>
    </font>
    <font>
      <b/>
      <sz val="10"/>
      <color theme="1"/>
      <name val="Aptos"/>
      <family val="2"/>
    </font>
    <font>
      <sz val="9"/>
      <color rgb="FF636161"/>
      <name val="Calibri"/>
      <family val="2"/>
      <scheme val="minor"/>
    </font>
    <font>
      <sz val="9"/>
      <color theme="2" tint="-0.499984740745262"/>
      <name val="Calibri"/>
      <family val="2"/>
      <scheme val="minor"/>
    </font>
    <font>
      <u/>
      <sz val="9"/>
      <color theme="1"/>
      <name val="Calibri"/>
      <family val="2"/>
      <scheme val="minor"/>
    </font>
    <font>
      <u/>
      <sz val="9"/>
      <name val="Calibri"/>
      <family val="2"/>
      <scheme val="minor"/>
    </font>
  </fonts>
  <fills count="6">
    <fill>
      <patternFill patternType="none"/>
    </fill>
    <fill>
      <patternFill patternType="gray125"/>
    </fill>
    <fill>
      <patternFill patternType="solid">
        <fgColor rgb="FF3D4D7D"/>
        <bgColor indexed="64"/>
      </patternFill>
    </fill>
    <fill>
      <patternFill patternType="solid">
        <fgColor rgb="FFD3D8E9"/>
        <bgColor indexed="64"/>
      </patternFill>
    </fill>
    <fill>
      <patternFill patternType="solid">
        <fgColor theme="0" tint="-4.9989318521683403E-2"/>
        <bgColor indexed="64"/>
      </patternFill>
    </fill>
    <fill>
      <patternFill patternType="solid">
        <fgColor theme="0"/>
        <bgColor indexed="64"/>
      </patternFill>
    </fill>
  </fills>
  <borders count="16">
    <border>
      <left/>
      <right/>
      <top/>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top/>
      <bottom style="thin">
        <color theme="0" tint="-0.34998626667073579"/>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34998626667073579"/>
      </left>
      <right style="thin">
        <color theme="2" tint="-0.249977111117893"/>
      </right>
      <top style="thin">
        <color theme="0" tint="-0.34998626667073579"/>
      </top>
      <bottom style="thin">
        <color theme="0" tint="-0.34998626667073579"/>
      </bottom>
      <diagonal/>
    </border>
  </borders>
  <cellStyleXfs count="2">
    <xf numFmtId="0" fontId="0" fillId="0" borderId="0"/>
    <xf numFmtId="0" fontId="2" fillId="0" borderId="0" applyNumberFormat="0" applyFill="0" applyBorder="0" applyAlignment="0" applyProtection="0"/>
  </cellStyleXfs>
  <cellXfs count="132">
    <xf numFmtId="0" fontId="0" fillId="0" borderId="0" xfId="0"/>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3" fillId="3" borderId="2" xfId="0" applyFont="1" applyFill="1" applyBorder="1" applyAlignment="1">
      <alignment horizontal="left" vertical="center"/>
    </xf>
    <xf numFmtId="0" fontId="3" fillId="3" borderId="2" xfId="0" applyFont="1" applyFill="1" applyBorder="1" applyAlignment="1">
      <alignment horizontal="center" vertical="center"/>
    </xf>
    <xf numFmtId="0" fontId="3" fillId="3" borderId="2" xfId="0" quotePrefix="1" applyFont="1" applyFill="1" applyBorder="1" applyAlignment="1">
      <alignment horizontal="center" vertical="center"/>
    </xf>
    <xf numFmtId="0" fontId="8" fillId="2" borderId="2" xfId="0" applyFont="1" applyFill="1" applyBorder="1" applyAlignment="1">
      <alignment horizontal="left" vertical="center"/>
    </xf>
    <xf numFmtId="0" fontId="8" fillId="2" borderId="2" xfId="0" quotePrefix="1"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9" fillId="0" borderId="0" xfId="0" applyFont="1" applyAlignment="1">
      <alignment horizontal="left" vertical="center" indent="1"/>
    </xf>
    <xf numFmtId="0" fontId="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9" fillId="0" borderId="0" xfId="0" applyFont="1" applyAlignment="1">
      <alignment horizontal="left" vertical="center"/>
    </xf>
    <xf numFmtId="0" fontId="5" fillId="0" borderId="0" xfId="1" applyFont="1" applyAlignment="1">
      <alignment horizontal="left" vertical="center"/>
    </xf>
    <xf numFmtId="164" fontId="4" fillId="0" borderId="0" xfId="0" applyNumberFormat="1" applyFont="1" applyAlignment="1">
      <alignment horizontal="right" vertical="center"/>
    </xf>
    <xf numFmtId="0" fontId="4" fillId="0" borderId="0" xfId="0" applyFont="1" applyAlignment="1">
      <alignment horizontal="center" vertical="center"/>
    </xf>
    <xf numFmtId="0" fontId="6" fillId="0" borderId="0" xfId="0" applyFont="1" applyAlignment="1">
      <alignment horizontal="left" vertical="center"/>
    </xf>
    <xf numFmtId="0" fontId="0" fillId="0" borderId="0" xfId="0" applyAlignment="1">
      <alignment vertical="center"/>
    </xf>
    <xf numFmtId="0" fontId="3" fillId="0" borderId="0" xfId="0" applyFont="1" applyAlignment="1">
      <alignment horizontal="left" vertical="center"/>
    </xf>
    <xf numFmtId="0" fontId="3" fillId="0" borderId="0" xfId="0" applyFont="1" applyAlignment="1">
      <alignment vertical="center"/>
    </xf>
    <xf numFmtId="0" fontId="1" fillId="2" borderId="3" xfId="0" applyFont="1" applyFill="1" applyBorder="1" applyAlignment="1">
      <alignment horizontal="center" vertical="center" wrapText="1"/>
    </xf>
    <xf numFmtId="164" fontId="3" fillId="3" borderId="0" xfId="0" applyNumberFormat="1" applyFont="1" applyFill="1" applyAlignment="1">
      <alignment horizontal="right" vertical="center"/>
    </xf>
    <xf numFmtId="164" fontId="4" fillId="3" borderId="0" xfId="0" applyNumberFormat="1" applyFont="1" applyFill="1" applyAlignment="1">
      <alignment horizontal="right" vertical="center"/>
    </xf>
    <xf numFmtId="164" fontId="8" fillId="3" borderId="0" xfId="0" applyNumberFormat="1" applyFont="1" applyFill="1" applyAlignment="1">
      <alignment horizontal="right" vertical="center"/>
    </xf>
    <xf numFmtId="0" fontId="3" fillId="0" borderId="4" xfId="0" applyFont="1" applyBorder="1" applyAlignment="1">
      <alignment horizontal="left" vertical="center"/>
    </xf>
    <xf numFmtId="164" fontId="3" fillId="0" borderId="4" xfId="0" applyNumberFormat="1" applyFont="1" applyBorder="1" applyAlignment="1">
      <alignment horizontal="right" vertical="center"/>
    </xf>
    <xf numFmtId="0" fontId="3" fillId="0" borderId="4" xfId="0" quotePrefix="1" applyFont="1" applyBorder="1" applyAlignment="1">
      <alignment horizontal="center" vertical="center"/>
    </xf>
    <xf numFmtId="0" fontId="11" fillId="0" borderId="4" xfId="0" applyFont="1" applyBorder="1" applyAlignment="1">
      <alignment horizontal="left" vertical="center"/>
    </xf>
    <xf numFmtId="0" fontId="1" fillId="2" borderId="5"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1" fillId="3" borderId="5" xfId="0" applyFont="1" applyFill="1" applyBorder="1" applyAlignment="1">
      <alignment horizontal="left" vertical="center"/>
    </xf>
    <xf numFmtId="164" fontId="8" fillId="3" borderId="1" xfId="0" applyNumberFormat="1" applyFont="1" applyFill="1" applyBorder="1" applyAlignment="1">
      <alignment horizontal="right" vertical="center"/>
    </xf>
    <xf numFmtId="0" fontId="8" fillId="3" borderId="1" xfId="0" applyFont="1" applyFill="1" applyBorder="1" applyAlignment="1">
      <alignment horizontal="center" vertical="center"/>
    </xf>
    <xf numFmtId="0" fontId="8" fillId="3" borderId="6" xfId="0" quotePrefix="1" applyFont="1" applyFill="1" applyBorder="1" applyAlignment="1">
      <alignment horizontal="center" vertical="center"/>
    </xf>
    <xf numFmtId="0" fontId="1" fillId="2" borderId="7" xfId="0" applyFont="1" applyFill="1" applyBorder="1" applyAlignment="1">
      <alignment horizontal="left" vertical="center" wrapText="1"/>
    </xf>
    <xf numFmtId="0" fontId="1" fillId="2" borderId="8" xfId="0" applyFont="1" applyFill="1" applyBorder="1" applyAlignment="1">
      <alignment horizontal="center" vertical="center" wrapText="1"/>
    </xf>
    <xf numFmtId="0" fontId="3" fillId="3" borderId="9" xfId="0" quotePrefix="1" applyFont="1" applyFill="1" applyBorder="1" applyAlignment="1">
      <alignment horizontal="center" vertical="center"/>
    </xf>
    <xf numFmtId="0" fontId="11" fillId="0" borderId="4" xfId="0" quotePrefix="1" applyFont="1" applyBorder="1" applyAlignment="1">
      <alignment horizontal="center" vertical="center"/>
    </xf>
    <xf numFmtId="0" fontId="2" fillId="0" borderId="0" xfId="1" applyBorder="1" applyAlignment="1">
      <alignment vertical="center"/>
    </xf>
    <xf numFmtId="0" fontId="19" fillId="0" borderId="0" xfId="0" applyFont="1" applyAlignment="1">
      <alignment horizontal="left" vertical="center"/>
    </xf>
    <xf numFmtId="164" fontId="19" fillId="0" borderId="4" xfId="0" applyNumberFormat="1" applyFont="1" applyBorder="1" applyAlignment="1">
      <alignment horizontal="right" vertical="center"/>
    </xf>
    <xf numFmtId="0" fontId="19" fillId="0" borderId="4" xfId="0" applyFont="1" applyBorder="1" applyAlignment="1">
      <alignment horizontal="center" vertical="center"/>
    </xf>
    <xf numFmtId="0" fontId="19" fillId="0" borderId="0" xfId="0" applyFont="1" applyAlignment="1">
      <alignment vertical="center"/>
    </xf>
    <xf numFmtId="0" fontId="20" fillId="0" borderId="4" xfId="0" applyFont="1" applyBorder="1" applyAlignment="1">
      <alignment horizontal="center" vertical="center"/>
    </xf>
    <xf numFmtId="0" fontId="20" fillId="0" borderId="4" xfId="0" quotePrefix="1" applyFont="1" applyBorder="1" applyAlignment="1">
      <alignment horizontal="center" vertical="center"/>
    </xf>
    <xf numFmtId="0" fontId="19" fillId="0" borderId="0" xfId="0" applyFont="1" applyAlignment="1">
      <alignment horizontal="right" vertical="center"/>
    </xf>
    <xf numFmtId="0" fontId="15" fillId="0" borderId="4" xfId="0" applyFont="1" applyBorder="1" applyAlignment="1">
      <alignment horizontal="left" vertical="center" indent="1"/>
    </xf>
    <xf numFmtId="0" fontId="3" fillId="0" borderId="0" xfId="0" applyFont="1" applyAlignment="1">
      <alignment horizontal="right" vertical="center"/>
    </xf>
    <xf numFmtId="165" fontId="4" fillId="0" borderId="0" xfId="0" applyNumberFormat="1" applyFont="1" applyAlignment="1">
      <alignment horizontal="right" vertical="center"/>
    </xf>
    <xf numFmtId="165" fontId="1" fillId="2" borderId="1" xfId="0" applyNumberFormat="1" applyFont="1" applyFill="1" applyBorder="1" applyAlignment="1">
      <alignment horizontal="right" vertical="center" wrapText="1"/>
    </xf>
    <xf numFmtId="165" fontId="3" fillId="3" borderId="2" xfId="0" applyNumberFormat="1" applyFont="1" applyFill="1" applyBorder="1" applyAlignment="1">
      <alignment horizontal="right" vertical="center"/>
    </xf>
    <xf numFmtId="165" fontId="8" fillId="2" borderId="2" xfId="0" applyNumberFormat="1" applyFont="1" applyFill="1" applyBorder="1" applyAlignment="1">
      <alignment horizontal="right" vertical="center"/>
    </xf>
    <xf numFmtId="164" fontId="19" fillId="4" borderId="4" xfId="0" applyNumberFormat="1" applyFont="1" applyFill="1" applyBorder="1" applyAlignment="1">
      <alignment horizontal="right" vertical="center"/>
    </xf>
    <xf numFmtId="0" fontId="11" fillId="3" borderId="2" xfId="0" applyFont="1" applyFill="1" applyBorder="1" applyAlignment="1">
      <alignment horizontal="left" vertical="center"/>
    </xf>
    <xf numFmtId="0" fontId="4" fillId="0" borderId="2" xfId="0" applyFont="1" applyBorder="1" applyAlignment="1">
      <alignment horizontal="left" vertical="center"/>
    </xf>
    <xf numFmtId="165" fontId="4" fillId="0" borderId="2" xfId="0" applyNumberFormat="1" applyFont="1" applyBorder="1" applyAlignment="1">
      <alignment horizontal="right" vertical="center"/>
    </xf>
    <xf numFmtId="0" fontId="4" fillId="0" borderId="2" xfId="0" applyFont="1" applyBorder="1" applyAlignment="1">
      <alignment horizontal="center" vertical="center"/>
    </xf>
    <xf numFmtId="0" fontId="3" fillId="0" borderId="2" xfId="0" applyFont="1" applyBorder="1" applyAlignment="1">
      <alignment horizontal="left" vertical="center"/>
    </xf>
    <xf numFmtId="165" fontId="3" fillId="0" borderId="2" xfId="0" applyNumberFormat="1" applyFont="1" applyBorder="1" applyAlignment="1">
      <alignment horizontal="right" vertical="center"/>
    </xf>
    <xf numFmtId="0" fontId="3" fillId="0" borderId="2" xfId="0" applyFont="1" applyBorder="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wrapText="1"/>
    </xf>
    <xf numFmtId="0" fontId="17" fillId="0" borderId="0" xfId="0" applyFont="1" applyAlignment="1">
      <alignment vertical="center" wrapText="1"/>
    </xf>
    <xf numFmtId="166" fontId="4" fillId="0" borderId="0" xfId="0" applyNumberFormat="1" applyFont="1" applyAlignment="1">
      <alignment horizontal="right" vertical="center"/>
    </xf>
    <xf numFmtId="166" fontId="4" fillId="0" borderId="0" xfId="0" applyNumberFormat="1" applyFont="1" applyAlignment="1">
      <alignment horizontal="center" vertical="center"/>
    </xf>
    <xf numFmtId="0" fontId="9" fillId="5" borderId="0" xfId="0" applyFont="1" applyFill="1" applyAlignment="1">
      <alignment horizontal="left" vertical="center" indent="1"/>
    </xf>
    <xf numFmtId="0" fontId="9" fillId="5" borderId="0" xfId="0" applyFont="1" applyFill="1" applyAlignment="1">
      <alignment vertical="center"/>
    </xf>
    <xf numFmtId="165" fontId="9" fillId="5" borderId="0" xfId="0" applyNumberFormat="1" applyFont="1" applyFill="1" applyAlignment="1">
      <alignment vertical="center"/>
    </xf>
    <xf numFmtId="166" fontId="9" fillId="5" borderId="0" xfId="0" applyNumberFormat="1" applyFont="1" applyFill="1" applyAlignment="1">
      <alignment vertical="center"/>
    </xf>
    <xf numFmtId="166" fontId="9" fillId="5" borderId="0" xfId="0" applyNumberFormat="1" applyFont="1" applyFill="1" applyAlignment="1">
      <alignment horizontal="center" vertical="center"/>
    </xf>
    <xf numFmtId="164" fontId="4" fillId="5" borderId="0" xfId="0" applyNumberFormat="1" applyFont="1" applyFill="1" applyAlignment="1">
      <alignment horizontal="right" vertical="center"/>
    </xf>
    <xf numFmtId="0" fontId="4" fillId="5" borderId="0" xfId="0" applyFont="1" applyFill="1" applyAlignment="1">
      <alignment horizontal="center" vertical="center"/>
    </xf>
    <xf numFmtId="165" fontId="4" fillId="0" borderId="0" xfId="0" applyNumberFormat="1" applyFont="1" applyAlignment="1">
      <alignment vertical="center"/>
    </xf>
    <xf numFmtId="166" fontId="4" fillId="0" borderId="0" xfId="0" applyNumberFormat="1" applyFont="1" applyAlignment="1">
      <alignment vertical="center"/>
    </xf>
    <xf numFmtId="165" fontId="1" fillId="2" borderId="1" xfId="0" applyNumberFormat="1" applyFont="1" applyFill="1" applyBorder="1" applyAlignment="1">
      <alignment horizontal="right" vertical="top" wrapText="1"/>
    </xf>
    <xf numFmtId="164" fontId="4" fillId="0" borderId="4" xfId="0" applyNumberFormat="1" applyFont="1" applyBorder="1" applyAlignment="1">
      <alignment horizontal="right" vertical="center"/>
    </xf>
    <xf numFmtId="164" fontId="3" fillId="0" borderId="10" xfId="0" applyNumberFormat="1" applyFont="1" applyBorder="1" applyAlignment="1">
      <alignment horizontal="right" vertical="center"/>
    </xf>
    <xf numFmtId="164" fontId="4" fillId="0" borderId="10" xfId="0" applyNumberFormat="1" applyFont="1" applyBorder="1" applyAlignment="1">
      <alignment horizontal="right" vertical="center"/>
    </xf>
    <xf numFmtId="0" fontId="11" fillId="3" borderId="11" xfId="0" applyFont="1" applyFill="1" applyBorder="1" applyAlignment="1">
      <alignment horizontal="left" vertical="center"/>
    </xf>
    <xf numFmtId="0" fontId="1" fillId="2" borderId="12" xfId="0" applyFont="1" applyFill="1" applyBorder="1" applyAlignment="1">
      <alignment horizontal="left" vertical="center" wrapText="1"/>
    </xf>
    <xf numFmtId="0" fontId="1" fillId="2" borderId="14" xfId="0" applyFont="1" applyFill="1" applyBorder="1" applyAlignment="1">
      <alignment horizontal="center" vertical="center" wrapText="1"/>
    </xf>
    <xf numFmtId="165" fontId="1" fillId="2" borderId="13" xfId="0" applyNumberFormat="1" applyFont="1" applyFill="1" applyBorder="1" applyAlignment="1">
      <alignment horizontal="right" vertical="center" wrapText="1"/>
    </xf>
    <xf numFmtId="164" fontId="22" fillId="0" borderId="4" xfId="0" applyNumberFormat="1" applyFont="1" applyBorder="1" applyAlignment="1">
      <alignment horizontal="right" vertical="center"/>
    </xf>
    <xf numFmtId="164" fontId="23" fillId="0" borderId="4" xfId="0" applyNumberFormat="1" applyFont="1" applyBorder="1" applyAlignment="1">
      <alignment horizontal="right" vertical="center"/>
    </xf>
    <xf numFmtId="164" fontId="24" fillId="4" borderId="4" xfId="0" applyNumberFormat="1" applyFont="1" applyFill="1" applyBorder="1" applyAlignment="1">
      <alignment horizontal="right" vertical="center"/>
    </xf>
    <xf numFmtId="0" fontId="25" fillId="3" borderId="0" xfId="0" applyFont="1" applyFill="1" applyAlignment="1">
      <alignment horizontal="left" vertical="center"/>
    </xf>
    <xf numFmtId="164" fontId="4" fillId="4" borderId="10" xfId="0" applyNumberFormat="1" applyFont="1" applyFill="1" applyBorder="1" applyAlignment="1">
      <alignment horizontal="right" vertical="center"/>
    </xf>
    <xf numFmtId="0" fontId="21" fillId="0" borderId="4" xfId="0" applyFont="1" applyBorder="1" applyAlignment="1">
      <alignment horizontal="center" vertical="center"/>
    </xf>
    <xf numFmtId="0" fontId="21" fillId="0" borderId="4" xfId="0" quotePrefix="1" applyFont="1" applyBorder="1" applyAlignment="1">
      <alignment horizontal="center" vertical="center"/>
    </xf>
    <xf numFmtId="0" fontId="0" fillId="5" borderId="0" xfId="0" applyFill="1"/>
    <xf numFmtId="0" fontId="27" fillId="5" borderId="0" xfId="0" applyFont="1" applyFill="1"/>
    <xf numFmtId="0" fontId="5" fillId="5" borderId="0" xfId="1" applyFont="1" applyFill="1" applyAlignment="1">
      <alignment horizontal="left" vertical="center"/>
    </xf>
    <xf numFmtId="0" fontId="4" fillId="5" borderId="0" xfId="0" applyFont="1" applyFill="1" applyAlignment="1">
      <alignment horizontal="left" vertical="center"/>
    </xf>
    <xf numFmtId="0" fontId="9" fillId="5" borderId="0" xfId="0" applyFont="1" applyFill="1" applyAlignment="1">
      <alignment horizontal="left" vertical="center"/>
    </xf>
    <xf numFmtId="164" fontId="19" fillId="5" borderId="4" xfId="0" applyNumberFormat="1" applyFont="1" applyFill="1" applyBorder="1" applyAlignment="1">
      <alignment horizontal="right" vertical="center"/>
    </xf>
    <xf numFmtId="0" fontId="15" fillId="5" borderId="4" xfId="0" applyFont="1" applyFill="1" applyBorder="1" applyAlignment="1">
      <alignment horizontal="left" vertical="center" indent="1"/>
    </xf>
    <xf numFmtId="164" fontId="3" fillId="5" borderId="4" xfId="0" applyNumberFormat="1" applyFont="1" applyFill="1" applyBorder="1" applyAlignment="1">
      <alignment horizontal="right" vertical="center"/>
    </xf>
    <xf numFmtId="164" fontId="20" fillId="5" borderId="4" xfId="0" applyNumberFormat="1" applyFont="1" applyFill="1" applyBorder="1" applyAlignment="1">
      <alignment horizontal="right" vertical="center"/>
    </xf>
    <xf numFmtId="0" fontId="11" fillId="5" borderId="4" xfId="0" applyFont="1" applyFill="1" applyBorder="1" applyAlignment="1">
      <alignment horizontal="left" vertical="center"/>
    </xf>
    <xf numFmtId="164" fontId="24" fillId="5" borderId="4" xfId="0" applyNumberFormat="1" applyFont="1" applyFill="1" applyBorder="1" applyAlignment="1">
      <alignment horizontal="right" vertical="center"/>
    </xf>
    <xf numFmtId="164" fontId="23" fillId="5" borderId="4" xfId="0" applyNumberFormat="1" applyFont="1" applyFill="1" applyBorder="1" applyAlignment="1">
      <alignment horizontal="right" vertical="center"/>
    </xf>
    <xf numFmtId="164" fontId="22" fillId="5" borderId="4" xfId="0" applyNumberFormat="1" applyFont="1" applyFill="1" applyBorder="1" applyAlignment="1">
      <alignment horizontal="right" vertical="center"/>
    </xf>
    <xf numFmtId="0" fontId="3" fillId="5" borderId="4" xfId="0" applyFont="1" applyFill="1" applyBorder="1" applyAlignment="1">
      <alignment horizontal="left" vertical="center"/>
    </xf>
    <xf numFmtId="0" fontId="6" fillId="5" borderId="0" xfId="0" applyFont="1" applyFill="1" applyAlignment="1">
      <alignment horizontal="left" vertical="center"/>
    </xf>
    <xf numFmtId="0" fontId="28" fillId="5" borderId="0" xfId="0" applyFont="1" applyFill="1" applyAlignment="1">
      <alignment vertical="center"/>
    </xf>
    <xf numFmtId="0" fontId="11" fillId="3" borderId="11" xfId="0" applyFont="1" applyFill="1" applyBorder="1" applyAlignment="1">
      <alignment horizontal="right" vertical="center"/>
    </xf>
    <xf numFmtId="0" fontId="11" fillId="5" borderId="4" xfId="0" applyFont="1" applyFill="1" applyBorder="1" applyAlignment="1">
      <alignment horizontal="left" vertical="center" indent="1"/>
    </xf>
    <xf numFmtId="0" fontId="15" fillId="5" borderId="4" xfId="0" applyFont="1" applyFill="1" applyBorder="1" applyAlignment="1">
      <alignment horizontal="left" vertical="center" indent="2"/>
    </xf>
    <xf numFmtId="0" fontId="29" fillId="5" borderId="0" xfId="0" applyFont="1" applyFill="1" applyAlignment="1">
      <alignment vertical="center"/>
    </xf>
    <xf numFmtId="0" fontId="30" fillId="5" borderId="0" xfId="0" applyFont="1" applyFill="1"/>
    <xf numFmtId="0" fontId="30" fillId="5" borderId="0" xfId="0" applyFont="1" applyFill="1" applyAlignment="1">
      <alignment horizontal="left" indent="3"/>
    </xf>
    <xf numFmtId="0" fontId="31" fillId="5" borderId="0" xfId="0" applyFont="1" applyFill="1"/>
    <xf numFmtId="0" fontId="4" fillId="5" borderId="0" xfId="0" applyFont="1" applyFill="1"/>
    <xf numFmtId="0" fontId="32" fillId="5" borderId="0" xfId="0" applyFont="1" applyFill="1" applyAlignment="1">
      <alignment vertical="center"/>
    </xf>
    <xf numFmtId="3" fontId="3" fillId="5" borderId="4" xfId="0" applyNumberFormat="1" applyFont="1" applyFill="1" applyBorder="1" applyAlignment="1">
      <alignment horizontal="right" vertical="center"/>
    </xf>
    <xf numFmtId="3" fontId="20" fillId="5" borderId="4" xfId="0" applyNumberFormat="1" applyFont="1" applyFill="1" applyBorder="1" applyAlignment="1">
      <alignment horizontal="right" vertical="center"/>
    </xf>
    <xf numFmtId="3" fontId="19" fillId="5" borderId="4" xfId="0" applyNumberFormat="1" applyFont="1" applyFill="1" applyBorder="1" applyAlignment="1">
      <alignment horizontal="right" vertical="center"/>
    </xf>
    <xf numFmtId="0" fontId="18" fillId="5" borderId="0" xfId="0" applyFont="1" applyFill="1" applyAlignment="1">
      <alignment vertical="center"/>
    </xf>
    <xf numFmtId="0" fontId="18" fillId="5" borderId="0" xfId="0" applyFont="1" applyFill="1" applyAlignment="1">
      <alignment vertical="center" wrapText="1"/>
    </xf>
    <xf numFmtId="165" fontId="1" fillId="2" borderId="13" xfId="0" applyNumberFormat="1" applyFont="1" applyFill="1" applyBorder="1" applyAlignment="1">
      <alignment horizontal="center" vertical="center" wrapText="1"/>
    </xf>
    <xf numFmtId="0" fontId="11" fillId="5" borderId="0" xfId="0" applyFont="1" applyFill="1" applyAlignment="1">
      <alignment horizontal="right" vertical="center"/>
    </xf>
    <xf numFmtId="0" fontId="11" fillId="3" borderId="15" xfId="0" applyFont="1" applyFill="1" applyBorder="1" applyAlignment="1">
      <alignment horizontal="right" vertical="center"/>
    </xf>
    <xf numFmtId="0" fontId="33" fillId="5" borderId="0" xfId="0" applyFont="1" applyFill="1" applyAlignment="1">
      <alignment horizontal="left" indent="3"/>
    </xf>
    <xf numFmtId="0" fontId="32" fillId="5" borderId="0" xfId="0" applyFont="1" applyFill="1" applyAlignment="1">
      <alignment horizontal="left" vertical="center" indent="1"/>
    </xf>
    <xf numFmtId="0" fontId="34" fillId="0" borderId="2" xfId="0" applyFont="1" applyBorder="1" applyAlignment="1">
      <alignment horizontal="left" vertical="center"/>
    </xf>
    <xf numFmtId="0" fontId="35" fillId="0" borderId="2" xfId="0" applyFont="1" applyBorder="1" applyAlignment="1">
      <alignment horizontal="left" vertical="center"/>
    </xf>
    <xf numFmtId="0" fontId="34" fillId="0" borderId="0" xfId="0" applyFont="1" applyAlignment="1">
      <alignment horizontal="left" vertical="center"/>
    </xf>
    <xf numFmtId="3" fontId="3" fillId="3" borderId="0" xfId="0" applyNumberFormat="1" applyFont="1" applyFill="1" applyAlignment="1">
      <alignment horizontal="right" vertical="center"/>
    </xf>
    <xf numFmtId="0" fontId="3" fillId="0" borderId="0" xfId="0" applyFont="1" applyAlignment="1">
      <alignment horizontal="center" vertical="center"/>
    </xf>
  </cellXfs>
  <cellStyles count="2">
    <cellStyle name="Hyperlink" xfId="1" builtinId="8"/>
    <cellStyle name="Normal" xfId="0" builtinId="0"/>
  </cellStyles>
  <dxfs count="3">
    <dxf>
      <font>
        <b val="0"/>
        <i val="0"/>
      </font>
      <fill>
        <patternFill>
          <bgColor theme="0"/>
        </patternFill>
      </fill>
    </dxf>
    <dxf>
      <font>
        <b val="0"/>
        <i val="0"/>
      </font>
      <fill>
        <patternFill>
          <bgColor theme="0"/>
        </patternFill>
      </fill>
    </dxf>
    <dxf>
      <font>
        <b val="0"/>
        <i val="0"/>
      </font>
      <fill>
        <patternFill>
          <bgColor theme="0"/>
        </patternFill>
      </fill>
    </dxf>
  </dxfs>
  <tableStyles count="0" defaultTableStyle="TableStyleMedium2" defaultPivotStyle="PivotStyleLight16"/>
  <colors>
    <mruColors>
      <color rgb="FFD3D8E9"/>
      <color rgb="FF3D4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7916334</xdr:colOff>
      <xdr:row>0</xdr:row>
      <xdr:rowOff>137583</xdr:rowOff>
    </xdr:from>
    <xdr:ext cx="2000250" cy="623570"/>
    <xdr:pic>
      <xdr:nvPicPr>
        <xdr:cNvPr id="4" name="Picture 3">
          <a:extLst>
            <a:ext uri="{FF2B5EF4-FFF2-40B4-BE49-F238E27FC236}">
              <a16:creationId xmlns:a16="http://schemas.microsoft.com/office/drawing/2014/main" id="{ABB23CF2-4B33-43DE-A30B-FCB2ED2CA93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9751" y="137583"/>
          <a:ext cx="2000250" cy="62357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webarchive.nla.gov.au/awa/20250514003424/https:/alp.org.au/news/labors-costed-plan-to-build-australias-future/" TargetMode="External"/><Relationship Id="rId2" Type="http://schemas.openxmlformats.org/officeDocument/2006/relationships/hyperlink" Target="https://web.archive.org/web/20250504100312/https:/alp.org.au/news/labor-will-invest-10m-in-weather-radar-for-regional-queensland/" TargetMode="External"/><Relationship Id="rId1" Type="http://schemas.openxmlformats.org/officeDocument/2006/relationships/hyperlink" Target="https://webarchive.nla.gov.au/awa/20250514003424/https:/alp.org.au/news/labors-costed-plan-to-build-australias-future/" TargetMode="External"/><Relationship Id="rId5" Type="http://schemas.openxmlformats.org/officeDocument/2006/relationships/printerSettings" Target="../printerSettings/printerSettings2.bin"/><Relationship Id="rId4" Type="http://schemas.openxmlformats.org/officeDocument/2006/relationships/hyperlink" Target="https://webarchive.nla.gov.au/awa/20250514003424/https:/alp.org.au/news/labors-costed-plan-to-build-australias-fu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eb.archive.org/web/20250515002954/https:/anthonyalbanese.com.au/media-centre/statement-on-usa-tariff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D30E3-FEFD-4801-B208-B80A6823CFA9}">
  <sheetPr>
    <tabColor rgb="FF3D4D7D"/>
  </sheetPr>
  <dimension ref="B1:B34"/>
  <sheetViews>
    <sheetView showGridLines="0" tabSelected="1" zoomScaleNormal="100" workbookViewId="0"/>
  </sheetViews>
  <sheetFormatPr defaultColWidth="8.85546875" defaultRowHeight="15" x14ac:dyDescent="0.25"/>
  <cols>
    <col min="1" max="1" width="3.7109375" style="19" customWidth="1"/>
    <col min="2" max="2" width="150.5703125" style="19" customWidth="1"/>
    <col min="3" max="16384" width="8.85546875" style="19"/>
  </cols>
  <sheetData>
    <row r="1" spans="2:2" ht="14.45" customHeight="1" x14ac:dyDescent="0.25"/>
    <row r="2" spans="2:2" ht="26.25" x14ac:dyDescent="0.25">
      <c r="B2" s="62" t="s">
        <v>327</v>
      </c>
    </row>
    <row r="3" spans="2:2" ht="20.100000000000001" customHeight="1" x14ac:dyDescent="0.25">
      <c r="B3" s="63" t="s">
        <v>0</v>
      </c>
    </row>
    <row r="4" spans="2:2" ht="14.45" customHeight="1" x14ac:dyDescent="0.25">
      <c r="B4" s="63"/>
    </row>
    <row r="5" spans="2:2" ht="39.950000000000003" customHeight="1" x14ac:dyDescent="0.25">
      <c r="B5" s="64" t="s">
        <v>1</v>
      </c>
    </row>
    <row r="6" spans="2:2" ht="39.950000000000003" customHeight="1" x14ac:dyDescent="0.25">
      <c r="B6" s="65" t="s">
        <v>2</v>
      </c>
    </row>
    <row r="7" spans="2:2" ht="39.950000000000003" customHeight="1" x14ac:dyDescent="0.25">
      <c r="B7" s="65" t="s">
        <v>3</v>
      </c>
    </row>
    <row r="8" spans="2:2" ht="39.950000000000003" customHeight="1" x14ac:dyDescent="0.25">
      <c r="B8" s="121" t="s">
        <v>318</v>
      </c>
    </row>
    <row r="9" spans="2:2" ht="39.950000000000003" customHeight="1" x14ac:dyDescent="0.25">
      <c r="B9" s="121" t="s">
        <v>316</v>
      </c>
    </row>
    <row r="10" spans="2:2" ht="39.950000000000003" customHeight="1" x14ac:dyDescent="0.25">
      <c r="B10" s="65" t="s">
        <v>4</v>
      </c>
    </row>
    <row r="11" spans="2:2" ht="14.45" customHeight="1" x14ac:dyDescent="0.25">
      <c r="B11" s="65"/>
    </row>
    <row r="12" spans="2:2" ht="20.100000000000001" customHeight="1" x14ac:dyDescent="0.25">
      <c r="B12" s="63" t="s">
        <v>5</v>
      </c>
    </row>
    <row r="13" spans="2:2" ht="14.45" customHeight="1" x14ac:dyDescent="0.25">
      <c r="B13" s="40" t="s">
        <v>6</v>
      </c>
    </row>
    <row r="14" spans="2:2" ht="14.45" customHeight="1" x14ac:dyDescent="0.25">
      <c r="B14" s="40" t="s">
        <v>7</v>
      </c>
    </row>
    <row r="15" spans="2:2" ht="14.45" customHeight="1" x14ac:dyDescent="0.25">
      <c r="B15" s="40" t="s">
        <v>8</v>
      </c>
    </row>
    <row r="16" spans="2:2" ht="14.45" customHeight="1" x14ac:dyDescent="0.25"/>
    <row r="17" spans="2:2" ht="14.45" customHeight="1" x14ac:dyDescent="0.25">
      <c r="B17" s="40" t="s">
        <v>9</v>
      </c>
    </row>
    <row r="18" spans="2:2" ht="14.45" customHeight="1" x14ac:dyDescent="0.25">
      <c r="B18" s="40" t="s">
        <v>10</v>
      </c>
    </row>
    <row r="19" spans="2:2" ht="14.45" customHeight="1" x14ac:dyDescent="0.25">
      <c r="B19" s="40" t="s">
        <v>11</v>
      </c>
    </row>
    <row r="20" spans="2:2" ht="14.45" customHeight="1" x14ac:dyDescent="0.25"/>
    <row r="21" spans="2:2" ht="14.45" customHeight="1" x14ac:dyDescent="0.25">
      <c r="B21" s="40" t="s">
        <v>12</v>
      </c>
    </row>
    <row r="22" spans="2:2" ht="14.45" customHeight="1" x14ac:dyDescent="0.25">
      <c r="B22" s="40" t="s">
        <v>13</v>
      </c>
    </row>
    <row r="23" spans="2:2" ht="14.45" customHeight="1" x14ac:dyDescent="0.25"/>
    <row r="24" spans="2:2" ht="14.45" customHeight="1" x14ac:dyDescent="0.25">
      <c r="B24" s="40" t="s">
        <v>259</v>
      </c>
    </row>
    <row r="25" spans="2:2" ht="14.45" customHeight="1" x14ac:dyDescent="0.25">
      <c r="B25" s="40" t="s">
        <v>317</v>
      </c>
    </row>
    <row r="26" spans="2:2" ht="14.45" customHeight="1" x14ac:dyDescent="0.25"/>
    <row r="27" spans="2:2" ht="14.45" customHeight="1" x14ac:dyDescent="0.25">
      <c r="B27" s="40" t="s">
        <v>290</v>
      </c>
    </row>
    <row r="28" spans="2:2" ht="14.45" customHeight="1" x14ac:dyDescent="0.25">
      <c r="B28" s="40" t="s">
        <v>315</v>
      </c>
    </row>
    <row r="29" spans="2:2" ht="14.45" customHeight="1" x14ac:dyDescent="0.25"/>
    <row r="30" spans="2:2" ht="14.45" customHeight="1" x14ac:dyDescent="0.25"/>
    <row r="31" spans="2:2" ht="14.45" customHeight="1" x14ac:dyDescent="0.25"/>
    <row r="32" spans="2:2" ht="14.45" customHeight="1" x14ac:dyDescent="0.25"/>
    <row r="33" ht="14.45" customHeight="1" x14ac:dyDescent="0.25"/>
    <row r="34" ht="14.45" customHeight="1" x14ac:dyDescent="0.25"/>
  </sheetData>
  <hyperlinks>
    <hyperlink ref="B19" location="'Table 2C'!A1" display="Table 2C: Headline cash balance totals, including tax-to-GDP cap adjustments to impacts and public debt interest (PDI), Party A, medium term" xr:uid="{D25049CC-1023-4FFB-AA45-6A6E5FAD598B}"/>
    <hyperlink ref="B18" location="'Table 2B'!A1" display="Table 2B: Fiscal balance totals, including tax-to-GDP cap adjustments to impacts and public debt interest (PDI), Party A, medium term" xr:uid="{8B313C97-1EE1-42DE-84AB-CD5F54C0E203}"/>
    <hyperlink ref="B17" location="'Table 2A'!A1" display="Table 2A: Underlying cash balance totals, including tax-to-GDP cap adjustments to impacts and public debt interest (PDI), Party A, medium term" xr:uid="{CF5C5F35-A958-472D-A7BC-325F99F6BC93}"/>
    <hyperlink ref="B15" location="'Table 1C'!A1" display="Table 1C: Detailed budget impacts of election commitments, $ million, Australian Labor Party, medium term, headline cash balance" xr:uid="{DEBCDBA4-A23B-4648-8B5B-590C3EE47339}"/>
    <hyperlink ref="B14" location="'Table 1B'!A1" display="Table 1B: Detailed budget impacts of election commitments, $ million, Australian Labor Party, medium term, fiscal balance" xr:uid="{97606C2B-5089-48DE-BB9C-CBCAEF7F35B7}"/>
    <hyperlink ref="B13" location="'Table 1A'!A1" display="Table 1A: Detailed budget impacts of election commitments, $ million, Australian Labor Party, medium term, underlying cash balance" xr:uid="{311E89BC-C7C0-41B1-A165-E09B9E2817DB}"/>
    <hyperlink ref="B22" location="'Table 3B'!A1" display="Table 3B: Revenue, exponeses and public debt interest (PDI) for Party A, including impact of election commitments and final values" xr:uid="{AF4D29D0-C978-4B0C-8CB1-DBB8DF748B2C}"/>
    <hyperlink ref="B21" location="'Table 3A'!A1" display="Table 3A: Receipts, payments and public debt interest (PDI) for Party A, including impact of election commitments and final values" xr:uid="{CA32CAD1-D92C-4D91-ADDD-1B560DA37699}"/>
    <hyperlink ref="B25" location="'Table 4B'!A1" display="Table 4B: Reconciliation of ECR commitments with the Australian Labor Party list, detailed" xr:uid="{D23BDCD6-8C33-4403-97EB-3A410E197222}"/>
    <hyperlink ref="B24" location="'Table 4A'!A1" display="Table 4A: Reconciliation of ECR platform impacts with platform impacts as published by the Australian Labor Party, underlying cash balance, forward estimates" xr:uid="{68D4BFE9-DC66-4A3D-919A-C5DA2689C56D}"/>
    <hyperlink ref="B28" location="'Table 5B'!A1" display="Table 5B: Commitments with absorbed departmental expenses, additional" xr:uid="{32AB20B0-71D1-4B84-AD0E-1F263F08AD67}"/>
    <hyperlink ref="B27" location="'Table 5A'!A1" display="Table 5A: Commitments with absorbed departmental expenses, specified by party" xr:uid="{4EC81000-879A-43FA-A30B-17CE1EC8EF71}"/>
  </hyperlinks>
  <pageMargins left="0.7" right="0.7" top="0.75" bottom="0.75" header="0.3" footer="0.3"/>
  <pageSetup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5C5BA-F303-47D2-9220-7BA47D0E69C1}">
  <sheetPr>
    <tabColor theme="0" tint="-4.9989318521683403E-2"/>
  </sheetPr>
  <dimension ref="B2:H45"/>
  <sheetViews>
    <sheetView zoomScaleNormal="100" workbookViewId="0"/>
  </sheetViews>
  <sheetFormatPr defaultColWidth="8.7109375" defaultRowHeight="15" x14ac:dyDescent="0.25"/>
  <cols>
    <col min="1" max="1" width="3.7109375" style="92" customWidth="1"/>
    <col min="2" max="2" width="75.7109375" style="92" customWidth="1"/>
    <col min="3" max="6" width="8.7109375" style="92"/>
    <col min="7" max="7" width="10.7109375" style="92" customWidth="1"/>
    <col min="8" max="16384" width="8.7109375" style="92"/>
  </cols>
  <sheetData>
    <row r="2" spans="2:8" ht="18" x14ac:dyDescent="0.25">
      <c r="B2" s="106" t="s">
        <v>321</v>
      </c>
      <c r="C2" s="73"/>
      <c r="D2" s="73"/>
      <c r="E2" s="73"/>
      <c r="F2" s="73"/>
      <c r="G2" s="73"/>
    </row>
    <row r="3" spans="2:8" ht="24" x14ac:dyDescent="0.25">
      <c r="B3" s="82" t="s">
        <v>192</v>
      </c>
      <c r="C3" s="51" t="s">
        <v>17</v>
      </c>
      <c r="D3" s="51" t="s">
        <v>328</v>
      </c>
      <c r="E3" s="51" t="s">
        <v>329</v>
      </c>
      <c r="F3" s="51" t="s">
        <v>330</v>
      </c>
      <c r="G3" s="51" t="s">
        <v>335</v>
      </c>
    </row>
    <row r="4" spans="2:8" x14ac:dyDescent="0.25">
      <c r="B4" s="105" t="s">
        <v>258</v>
      </c>
      <c r="C4" s="104">
        <v>2880</v>
      </c>
      <c r="D4" s="104">
        <v>2993</v>
      </c>
      <c r="E4" s="104">
        <v>3149</v>
      </c>
      <c r="F4" s="104">
        <v>3320</v>
      </c>
      <c r="G4" s="104">
        <v>12342</v>
      </c>
    </row>
    <row r="5" spans="2:8" x14ac:dyDescent="0.25">
      <c r="B5" s="98" t="s">
        <v>240</v>
      </c>
      <c r="C5" s="103">
        <v>100</v>
      </c>
      <c r="D5" s="103">
        <v>100</v>
      </c>
      <c r="E5" s="103">
        <v>100</v>
      </c>
      <c r="F5" s="103">
        <v>100</v>
      </c>
      <c r="G5" s="102"/>
    </row>
    <row r="6" spans="2:8" x14ac:dyDescent="0.25">
      <c r="B6" s="81" t="s">
        <v>195</v>
      </c>
      <c r="C6" s="23"/>
      <c r="D6" s="23"/>
      <c r="E6" s="23"/>
      <c r="F6" s="23"/>
      <c r="G6" s="24"/>
    </row>
    <row r="7" spans="2:8" x14ac:dyDescent="0.25">
      <c r="B7" s="101" t="s">
        <v>257</v>
      </c>
      <c r="C7" s="99">
        <v>0.3</v>
      </c>
      <c r="D7" s="99">
        <v>0.7</v>
      </c>
      <c r="E7" s="99">
        <v>0.2</v>
      </c>
      <c r="F7" s="97" t="s">
        <v>51</v>
      </c>
      <c r="G7" s="99">
        <v>1.2</v>
      </c>
    </row>
    <row r="8" spans="2:8" x14ac:dyDescent="0.25">
      <c r="B8" s="98" t="s">
        <v>240</v>
      </c>
      <c r="C8" s="97" t="s">
        <v>51</v>
      </c>
      <c r="D8" s="97" t="s">
        <v>51</v>
      </c>
      <c r="E8" s="97" t="s">
        <v>51</v>
      </c>
      <c r="F8" s="97" t="s">
        <v>51</v>
      </c>
      <c r="G8" s="97"/>
    </row>
    <row r="9" spans="2:8" x14ac:dyDescent="0.25">
      <c r="B9" s="101" t="s">
        <v>256</v>
      </c>
      <c r="C9" s="99">
        <v>0.3</v>
      </c>
      <c r="D9" s="99">
        <v>0.6</v>
      </c>
      <c r="E9" s="97" t="s">
        <v>51</v>
      </c>
      <c r="F9" s="97" t="s">
        <v>51</v>
      </c>
      <c r="G9" s="99">
        <v>1</v>
      </c>
    </row>
    <row r="10" spans="2:8" x14ac:dyDescent="0.25">
      <c r="B10" s="98" t="s">
        <v>240</v>
      </c>
      <c r="C10" s="97" t="s">
        <v>51</v>
      </c>
      <c r="D10" s="97" t="s">
        <v>51</v>
      </c>
      <c r="E10" s="97" t="s">
        <v>51</v>
      </c>
      <c r="F10" s="97" t="s">
        <v>51</v>
      </c>
      <c r="G10" s="97"/>
    </row>
    <row r="11" spans="2:8" x14ac:dyDescent="0.25">
      <c r="B11" s="101" t="s">
        <v>255</v>
      </c>
      <c r="C11" s="100" t="s">
        <v>51</v>
      </c>
      <c r="D11" s="100" t="s">
        <v>51</v>
      </c>
      <c r="E11" s="100">
        <v>-0.2</v>
      </c>
      <c r="F11" s="100" t="s">
        <v>51</v>
      </c>
      <c r="G11" s="99">
        <v>-0.2</v>
      </c>
    </row>
    <row r="12" spans="2:8" x14ac:dyDescent="0.25">
      <c r="B12" s="98" t="s">
        <v>240</v>
      </c>
      <c r="C12" s="97" t="s">
        <v>51</v>
      </c>
      <c r="D12" s="97" t="s">
        <v>51</v>
      </c>
      <c r="E12" s="97" t="s">
        <v>51</v>
      </c>
      <c r="F12" s="97" t="s">
        <v>51</v>
      </c>
      <c r="G12" s="97"/>
    </row>
    <row r="13" spans="2:8" x14ac:dyDescent="0.25">
      <c r="B13" s="95"/>
      <c r="C13" s="73"/>
      <c r="D13" s="73"/>
      <c r="E13" s="73"/>
      <c r="F13" s="73"/>
      <c r="G13" s="73"/>
    </row>
    <row r="14" spans="2:8" x14ac:dyDescent="0.25">
      <c r="B14" s="96" t="s">
        <v>180</v>
      </c>
      <c r="C14" s="73"/>
      <c r="D14" s="73"/>
      <c r="E14" s="73"/>
      <c r="F14" s="73"/>
      <c r="G14" s="73"/>
      <c r="H14" s="73"/>
    </row>
    <row r="15" spans="2:8" x14ac:dyDescent="0.25">
      <c r="B15" s="68" t="s">
        <v>181</v>
      </c>
      <c r="C15" s="73"/>
      <c r="D15" s="73"/>
      <c r="E15" s="73"/>
      <c r="F15" s="73"/>
      <c r="G15" s="73"/>
    </row>
    <row r="16" spans="2:8" x14ac:dyDescent="0.25">
      <c r="B16" s="68" t="s">
        <v>182</v>
      </c>
      <c r="C16" s="73"/>
      <c r="D16" s="73"/>
      <c r="E16" s="73"/>
      <c r="F16" s="73"/>
      <c r="G16" s="73"/>
    </row>
    <row r="17" spans="2:7" x14ac:dyDescent="0.25">
      <c r="B17" s="68" t="s">
        <v>184</v>
      </c>
      <c r="C17" s="73"/>
      <c r="D17" s="73"/>
      <c r="E17" s="73"/>
      <c r="F17" s="73"/>
      <c r="G17" s="73"/>
    </row>
    <row r="18" spans="2:7" x14ac:dyDescent="0.25">
      <c r="B18" s="68" t="s">
        <v>254</v>
      </c>
      <c r="C18" s="73"/>
      <c r="D18" s="73"/>
      <c r="E18" s="73"/>
      <c r="F18" s="73"/>
      <c r="G18" s="73"/>
    </row>
    <row r="19" spans="2:7" x14ac:dyDescent="0.25">
      <c r="B19" s="68" t="s">
        <v>253</v>
      </c>
      <c r="C19" s="73"/>
      <c r="D19" s="73"/>
      <c r="E19" s="73"/>
      <c r="F19" s="73"/>
      <c r="G19" s="73"/>
    </row>
    <row r="20" spans="2:7" x14ac:dyDescent="0.25">
      <c r="C20" s="73"/>
      <c r="D20" s="73"/>
      <c r="E20" s="73"/>
      <c r="F20" s="73"/>
      <c r="G20" s="73"/>
    </row>
    <row r="21" spans="2:7" x14ac:dyDescent="0.25">
      <c r="B21" s="95"/>
      <c r="C21" s="73"/>
      <c r="D21" s="73"/>
      <c r="E21" s="73"/>
      <c r="F21" s="73"/>
      <c r="G21" s="73"/>
    </row>
    <row r="22" spans="2:7" x14ac:dyDescent="0.25">
      <c r="B22" s="94" t="s">
        <v>188</v>
      </c>
      <c r="C22" s="73"/>
      <c r="D22" s="73"/>
      <c r="E22" s="73"/>
      <c r="F22" s="73"/>
      <c r="G22" s="73"/>
    </row>
    <row r="32" spans="2:7" x14ac:dyDescent="0.25">
      <c r="B32" s="93"/>
      <c r="D32" s="93"/>
      <c r="E32" s="93"/>
      <c r="F32" s="93"/>
      <c r="G32" s="93"/>
    </row>
    <row r="33" spans="2:6" x14ac:dyDescent="0.25">
      <c r="B33" s="93"/>
    </row>
    <row r="34" spans="2:6" x14ac:dyDescent="0.25">
      <c r="B34" s="93"/>
    </row>
    <row r="35" spans="2:6" x14ac:dyDescent="0.25">
      <c r="B35" s="93"/>
    </row>
    <row r="42" spans="2:6" x14ac:dyDescent="0.25">
      <c r="B42" s="93"/>
      <c r="C42" s="93"/>
      <c r="D42" s="93"/>
      <c r="E42" s="93"/>
      <c r="F42" s="93"/>
    </row>
    <row r="43" spans="2:6" x14ac:dyDescent="0.25">
      <c r="B43" s="93"/>
    </row>
    <row r="44" spans="2:6" x14ac:dyDescent="0.25">
      <c r="B44" s="93"/>
    </row>
    <row r="45" spans="2:6" x14ac:dyDescent="0.25">
      <c r="B45" s="93"/>
    </row>
  </sheetData>
  <hyperlinks>
    <hyperlink ref="B22" location="Contents!A1" display="Back to contents" xr:uid="{9B1DE38B-75DF-44AE-A185-8270111B1E62}"/>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38DB4-C824-4461-968C-6A79819E6653}">
  <sheetPr>
    <tabColor theme="0" tint="-4.9989318521683403E-2"/>
  </sheetPr>
  <dimension ref="B2:D28"/>
  <sheetViews>
    <sheetView zoomScaleNormal="100" workbookViewId="0"/>
  </sheetViews>
  <sheetFormatPr defaultColWidth="8.7109375" defaultRowHeight="15" x14ac:dyDescent="0.25"/>
  <cols>
    <col min="1" max="1" width="3.7109375" style="92" customWidth="1"/>
    <col min="2" max="2" width="57.28515625" style="92" customWidth="1"/>
    <col min="3" max="3" width="17.140625" style="92" customWidth="1"/>
    <col min="4" max="4" width="23.140625" style="92" customWidth="1"/>
    <col min="5" max="16384" width="8.7109375" style="92"/>
  </cols>
  <sheetData>
    <row r="2" spans="2:4" ht="15.75" x14ac:dyDescent="0.25">
      <c r="B2" s="111" t="s">
        <v>284</v>
      </c>
    </row>
    <row r="3" spans="2:4" ht="36" x14ac:dyDescent="0.25">
      <c r="B3" s="82"/>
      <c r="C3" s="84" t="s">
        <v>283</v>
      </c>
      <c r="D3" s="122" t="s">
        <v>282</v>
      </c>
    </row>
    <row r="4" spans="2:4" x14ac:dyDescent="0.25">
      <c r="B4" s="81" t="s">
        <v>281</v>
      </c>
      <c r="C4" s="130">
        <v>74</v>
      </c>
      <c r="D4" s="108">
        <v>1.2</v>
      </c>
    </row>
    <row r="5" spans="2:4" x14ac:dyDescent="0.25">
      <c r="B5" s="101" t="s">
        <v>280</v>
      </c>
      <c r="C5" s="97"/>
      <c r="D5" s="97"/>
    </row>
    <row r="6" spans="2:4" x14ac:dyDescent="0.25">
      <c r="B6" s="109" t="s">
        <v>279</v>
      </c>
      <c r="C6" s="99">
        <v>0</v>
      </c>
      <c r="D6" s="99" t="s">
        <v>265</v>
      </c>
    </row>
    <row r="7" spans="2:4" x14ac:dyDescent="0.25">
      <c r="B7" s="109" t="s">
        <v>278</v>
      </c>
      <c r="C7" s="97">
        <v>-11</v>
      </c>
      <c r="D7" s="97" t="s">
        <v>265</v>
      </c>
    </row>
    <row r="8" spans="2:4" x14ac:dyDescent="0.25">
      <c r="B8" s="110" t="s">
        <v>277</v>
      </c>
      <c r="C8" s="100"/>
      <c r="D8" s="100"/>
    </row>
    <row r="9" spans="2:4" x14ac:dyDescent="0.25">
      <c r="B9" s="110" t="s">
        <v>276</v>
      </c>
      <c r="C9" s="97"/>
      <c r="D9" s="97"/>
    </row>
    <row r="10" spans="2:4" x14ac:dyDescent="0.25">
      <c r="B10" s="110" t="s">
        <v>275</v>
      </c>
      <c r="C10" s="99"/>
      <c r="D10" s="99"/>
    </row>
    <row r="11" spans="2:4" x14ac:dyDescent="0.25">
      <c r="B11" s="110" t="s">
        <v>274</v>
      </c>
      <c r="C11" s="97"/>
      <c r="D11" s="97"/>
    </row>
    <row r="12" spans="2:4" x14ac:dyDescent="0.25">
      <c r="B12" s="110" t="s">
        <v>273</v>
      </c>
      <c r="C12" s="100"/>
      <c r="D12" s="100"/>
    </row>
    <row r="13" spans="2:4" x14ac:dyDescent="0.25">
      <c r="B13" s="110" t="s">
        <v>272</v>
      </c>
      <c r="C13" s="97"/>
      <c r="D13" s="97"/>
    </row>
    <row r="14" spans="2:4" x14ac:dyDescent="0.25">
      <c r="B14" s="110" t="s">
        <v>271</v>
      </c>
      <c r="C14" s="99"/>
      <c r="D14" s="99"/>
    </row>
    <row r="15" spans="2:4" x14ac:dyDescent="0.25">
      <c r="B15" s="110" t="s">
        <v>270</v>
      </c>
      <c r="C15" s="97"/>
      <c r="D15" s="97"/>
    </row>
    <row r="16" spans="2:4" x14ac:dyDescent="0.25">
      <c r="B16" s="110" t="s">
        <v>269</v>
      </c>
      <c r="C16" s="100"/>
      <c r="D16" s="100"/>
    </row>
    <row r="17" spans="2:4" x14ac:dyDescent="0.25">
      <c r="B17" s="110" t="s">
        <v>268</v>
      </c>
      <c r="C17" s="97"/>
      <c r="D17" s="97"/>
    </row>
    <row r="18" spans="2:4" x14ac:dyDescent="0.25">
      <c r="B18" s="110" t="s">
        <v>267</v>
      </c>
      <c r="C18" s="99"/>
      <c r="D18" s="99"/>
    </row>
    <row r="19" spans="2:4" x14ac:dyDescent="0.25">
      <c r="B19" s="110" t="s">
        <v>266</v>
      </c>
      <c r="C19" s="97">
        <v>0</v>
      </c>
      <c r="D19" s="97" t="s">
        <v>265</v>
      </c>
    </row>
    <row r="20" spans="2:4" x14ac:dyDescent="0.25">
      <c r="B20" s="109" t="s">
        <v>264</v>
      </c>
      <c r="C20" s="100" t="s">
        <v>263</v>
      </c>
      <c r="D20" s="100">
        <v>-0.2</v>
      </c>
    </row>
    <row r="21" spans="2:4" x14ac:dyDescent="0.25">
      <c r="B21" s="81" t="s">
        <v>262</v>
      </c>
      <c r="C21" s="108">
        <v>63</v>
      </c>
      <c r="D21" s="124">
        <v>1</v>
      </c>
    </row>
    <row r="22" spans="2:4" x14ac:dyDescent="0.25">
      <c r="B22" s="116" t="s">
        <v>261</v>
      </c>
      <c r="C22" s="123"/>
      <c r="D22" s="123"/>
    </row>
    <row r="23" spans="2:4" x14ac:dyDescent="0.25">
      <c r="B23" s="116"/>
      <c r="C23" s="123"/>
      <c r="D23" s="123"/>
    </row>
    <row r="24" spans="2:4" x14ac:dyDescent="0.25">
      <c r="B24" s="116" t="s">
        <v>324</v>
      </c>
    </row>
    <row r="25" spans="2:4" x14ac:dyDescent="0.25">
      <c r="B25" s="126" t="s">
        <v>323</v>
      </c>
    </row>
    <row r="26" spans="2:4" x14ac:dyDescent="0.25">
      <c r="B26" s="126" t="s">
        <v>260</v>
      </c>
    </row>
    <row r="28" spans="2:4" x14ac:dyDescent="0.25">
      <c r="B28" s="94" t="s">
        <v>188</v>
      </c>
    </row>
  </sheetData>
  <hyperlinks>
    <hyperlink ref="B28" location="Contents!A1" display="Back to contents" xr:uid="{C04D23C9-EB49-46D2-BDDC-4D10562A4AE4}"/>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311AD-BBD3-4FE1-B472-ED95973933E1}">
  <sheetPr>
    <tabColor theme="0" tint="-4.9989318521683403E-2"/>
  </sheetPr>
  <dimension ref="B2:C25"/>
  <sheetViews>
    <sheetView zoomScaleNormal="100" workbookViewId="0"/>
  </sheetViews>
  <sheetFormatPr defaultColWidth="8.7109375" defaultRowHeight="15" x14ac:dyDescent="0.25"/>
  <cols>
    <col min="1" max="1" width="3.7109375" style="92" customWidth="1"/>
    <col min="2" max="2" width="71.7109375" style="92" customWidth="1"/>
    <col min="3" max="3" width="32.140625" style="92" customWidth="1"/>
    <col min="4" max="16384" width="8.7109375" style="92"/>
  </cols>
  <sheetData>
    <row r="2" spans="2:3" ht="15.75" x14ac:dyDescent="0.25">
      <c r="B2" s="111" t="s">
        <v>290</v>
      </c>
      <c r="C2" s="115"/>
    </row>
    <row r="3" spans="2:3" ht="24" x14ac:dyDescent="0.25">
      <c r="B3" s="82" t="s">
        <v>289</v>
      </c>
      <c r="C3" s="84" t="s">
        <v>288</v>
      </c>
    </row>
    <row r="4" spans="2:3" x14ac:dyDescent="0.25">
      <c r="B4" s="101" t="s">
        <v>79</v>
      </c>
      <c r="C4" s="117">
        <v>2</v>
      </c>
    </row>
    <row r="5" spans="2:3" x14ac:dyDescent="0.25">
      <c r="B5" s="110" t="s">
        <v>287</v>
      </c>
      <c r="C5" s="97"/>
    </row>
    <row r="6" spans="2:3" x14ac:dyDescent="0.25">
      <c r="B6" s="110" t="s">
        <v>286</v>
      </c>
      <c r="C6" s="100"/>
    </row>
    <row r="7" spans="2:3" x14ac:dyDescent="0.25">
      <c r="B7" s="81" t="s">
        <v>285</v>
      </c>
      <c r="C7" s="108">
        <v>2</v>
      </c>
    </row>
    <row r="8" spans="2:3" x14ac:dyDescent="0.25">
      <c r="B8" s="116" t="s">
        <v>261</v>
      </c>
      <c r="C8" s="115"/>
    </row>
    <row r="9" spans="2:3" x14ac:dyDescent="0.25">
      <c r="B9" s="116"/>
      <c r="C9" s="115"/>
    </row>
    <row r="10" spans="2:3" x14ac:dyDescent="0.25">
      <c r="B10" s="116" t="s">
        <v>322</v>
      </c>
      <c r="C10" s="115"/>
    </row>
    <row r="11" spans="2:3" x14ac:dyDescent="0.25">
      <c r="B11" s="125" t="s">
        <v>325</v>
      </c>
      <c r="C11" s="112"/>
    </row>
    <row r="12" spans="2:3" x14ac:dyDescent="0.25">
      <c r="B12" s="125"/>
      <c r="C12" s="112"/>
    </row>
    <row r="13" spans="2:3" x14ac:dyDescent="0.25">
      <c r="B13" s="94" t="s">
        <v>188</v>
      </c>
      <c r="C13" s="112"/>
    </row>
    <row r="14" spans="2:3" x14ac:dyDescent="0.25">
      <c r="B14" s="113"/>
      <c r="C14" s="112"/>
    </row>
    <row r="15" spans="2:3" x14ac:dyDescent="0.25">
      <c r="B15" s="114"/>
      <c r="C15" s="112"/>
    </row>
    <row r="16" spans="2:3" x14ac:dyDescent="0.25">
      <c r="B16" s="113"/>
      <c r="C16" s="112"/>
    </row>
    <row r="17" spans="2:3" x14ac:dyDescent="0.25">
      <c r="B17" s="114"/>
      <c r="C17" s="112"/>
    </row>
    <row r="18" spans="2:3" x14ac:dyDescent="0.25">
      <c r="B18" s="113"/>
      <c r="C18" s="112"/>
    </row>
    <row r="19" spans="2:3" x14ac:dyDescent="0.25">
      <c r="B19" s="113"/>
      <c r="C19" s="112"/>
    </row>
    <row r="20" spans="2:3" x14ac:dyDescent="0.25">
      <c r="B20" s="113"/>
      <c r="C20" s="112"/>
    </row>
    <row r="21" spans="2:3" x14ac:dyDescent="0.25">
      <c r="B21" s="114"/>
      <c r="C21" s="112"/>
    </row>
    <row r="22" spans="2:3" x14ac:dyDescent="0.25">
      <c r="B22" s="113"/>
      <c r="C22" s="112"/>
    </row>
    <row r="23" spans="2:3" x14ac:dyDescent="0.25">
      <c r="B23" s="113"/>
      <c r="C23" s="112"/>
    </row>
    <row r="24" spans="2:3" x14ac:dyDescent="0.25">
      <c r="B24" s="113"/>
      <c r="C24" s="112"/>
    </row>
    <row r="25" spans="2:3" x14ac:dyDescent="0.25">
      <c r="B25" s="113"/>
      <c r="C25" s="112"/>
    </row>
  </sheetData>
  <hyperlinks>
    <hyperlink ref="B13" location="Contents!A1" display="Back to contents" xr:uid="{7B50F061-51C1-47D9-8F42-9560D0C292A3}"/>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1E914-FA05-4126-84C9-FF752C5AB826}">
  <sheetPr>
    <tabColor theme="0" tint="-4.9989318521683403E-2"/>
  </sheetPr>
  <dimension ref="B2:C59"/>
  <sheetViews>
    <sheetView zoomScaleNormal="100" workbookViewId="0"/>
  </sheetViews>
  <sheetFormatPr defaultColWidth="8.7109375" defaultRowHeight="15" x14ac:dyDescent="0.25"/>
  <cols>
    <col min="1" max="1" width="3.7109375" style="92" customWidth="1"/>
    <col min="2" max="2" width="71.7109375" style="92" customWidth="1"/>
    <col min="3" max="3" width="32.140625" style="92" customWidth="1"/>
    <col min="4" max="16384" width="8.7109375" style="92"/>
  </cols>
  <sheetData>
    <row r="2" spans="2:3" ht="15.75" x14ac:dyDescent="0.25">
      <c r="B2" s="120" t="s">
        <v>315</v>
      </c>
      <c r="C2" s="115"/>
    </row>
    <row r="3" spans="2:3" ht="24" x14ac:dyDescent="0.25">
      <c r="B3" s="82" t="s">
        <v>289</v>
      </c>
      <c r="C3" s="84" t="s">
        <v>288</v>
      </c>
    </row>
    <row r="4" spans="2:3" x14ac:dyDescent="0.25">
      <c r="B4" s="101" t="s">
        <v>25</v>
      </c>
      <c r="C4" s="117">
        <v>1</v>
      </c>
    </row>
    <row r="5" spans="2:3" x14ac:dyDescent="0.25">
      <c r="B5" s="110" t="s">
        <v>314</v>
      </c>
      <c r="C5" s="119"/>
    </row>
    <row r="6" spans="2:3" x14ac:dyDescent="0.25">
      <c r="B6" s="101" t="s">
        <v>31</v>
      </c>
      <c r="C6" s="118">
        <v>1</v>
      </c>
    </row>
    <row r="7" spans="2:3" x14ac:dyDescent="0.25">
      <c r="B7" s="110" t="s">
        <v>313</v>
      </c>
      <c r="C7" s="117"/>
    </row>
    <row r="8" spans="2:3" x14ac:dyDescent="0.25">
      <c r="B8" s="101" t="s">
        <v>36</v>
      </c>
      <c r="C8" s="119">
        <v>1</v>
      </c>
    </row>
    <row r="9" spans="2:3" x14ac:dyDescent="0.25">
      <c r="B9" s="110" t="s">
        <v>312</v>
      </c>
      <c r="C9" s="118"/>
    </row>
    <row r="10" spans="2:3" x14ac:dyDescent="0.25">
      <c r="B10" s="101" t="s">
        <v>49</v>
      </c>
      <c r="C10" s="117">
        <v>4</v>
      </c>
    </row>
    <row r="11" spans="2:3" x14ac:dyDescent="0.25">
      <c r="B11" s="110" t="s">
        <v>311</v>
      </c>
      <c r="C11" s="119"/>
    </row>
    <row r="12" spans="2:3" x14ac:dyDescent="0.25">
      <c r="B12" s="110" t="s">
        <v>310</v>
      </c>
      <c r="C12" s="118"/>
    </row>
    <row r="13" spans="2:3" x14ac:dyDescent="0.25">
      <c r="B13" s="110" t="s">
        <v>309</v>
      </c>
      <c r="C13" s="117"/>
    </row>
    <row r="14" spans="2:3" x14ac:dyDescent="0.25">
      <c r="B14" s="110" t="s">
        <v>308</v>
      </c>
      <c r="C14" s="119"/>
    </row>
    <row r="15" spans="2:3" x14ac:dyDescent="0.25">
      <c r="B15" s="101" t="s">
        <v>61</v>
      </c>
      <c r="C15" s="118">
        <v>2</v>
      </c>
    </row>
    <row r="16" spans="2:3" x14ac:dyDescent="0.25">
      <c r="B16" s="110" t="s">
        <v>307</v>
      </c>
      <c r="C16" s="117"/>
    </row>
    <row r="17" spans="2:3" x14ac:dyDescent="0.25">
      <c r="B17" s="110" t="s">
        <v>306</v>
      </c>
      <c r="C17" s="119"/>
    </row>
    <row r="18" spans="2:3" x14ac:dyDescent="0.25">
      <c r="B18" s="101" t="s">
        <v>79</v>
      </c>
      <c r="C18" s="118">
        <v>10</v>
      </c>
    </row>
    <row r="19" spans="2:3" x14ac:dyDescent="0.25">
      <c r="B19" s="110" t="s">
        <v>305</v>
      </c>
      <c r="C19" s="117"/>
    </row>
    <row r="20" spans="2:3" x14ac:dyDescent="0.25">
      <c r="B20" s="110" t="s">
        <v>304</v>
      </c>
      <c r="C20" s="119"/>
    </row>
    <row r="21" spans="2:3" x14ac:dyDescent="0.25">
      <c r="B21" s="110" t="s">
        <v>303</v>
      </c>
      <c r="C21" s="118"/>
    </row>
    <row r="22" spans="2:3" x14ac:dyDescent="0.25">
      <c r="B22" s="110" t="s">
        <v>302</v>
      </c>
      <c r="C22" s="117"/>
    </row>
    <row r="23" spans="2:3" x14ac:dyDescent="0.25">
      <c r="B23" s="110" t="s">
        <v>301</v>
      </c>
      <c r="C23" s="119"/>
    </row>
    <row r="24" spans="2:3" x14ac:dyDescent="0.25">
      <c r="B24" s="110" t="s">
        <v>286</v>
      </c>
      <c r="C24" s="118"/>
    </row>
    <row r="25" spans="2:3" x14ac:dyDescent="0.25">
      <c r="B25" s="110" t="s">
        <v>300</v>
      </c>
      <c r="C25" s="117"/>
    </row>
    <row r="26" spans="2:3" x14ac:dyDescent="0.25">
      <c r="B26" s="110" t="s">
        <v>299</v>
      </c>
      <c r="C26" s="119"/>
    </row>
    <row r="27" spans="2:3" x14ac:dyDescent="0.25">
      <c r="B27" s="110" t="s">
        <v>298</v>
      </c>
      <c r="C27" s="118"/>
    </row>
    <row r="28" spans="2:3" x14ac:dyDescent="0.25">
      <c r="B28" s="110" t="s">
        <v>297</v>
      </c>
      <c r="C28" s="117"/>
    </row>
    <row r="29" spans="2:3" x14ac:dyDescent="0.25">
      <c r="B29" s="101" t="s">
        <v>134</v>
      </c>
      <c r="C29" s="119">
        <v>2</v>
      </c>
    </row>
    <row r="30" spans="2:3" x14ac:dyDescent="0.25">
      <c r="B30" s="110" t="s">
        <v>296</v>
      </c>
      <c r="C30" s="118"/>
    </row>
    <row r="31" spans="2:3" x14ac:dyDescent="0.25">
      <c r="B31" s="110" t="s">
        <v>295</v>
      </c>
      <c r="C31" s="117"/>
    </row>
    <row r="32" spans="2:3" x14ac:dyDescent="0.25">
      <c r="B32" s="101" t="s">
        <v>145</v>
      </c>
      <c r="C32" s="119">
        <v>1</v>
      </c>
    </row>
    <row r="33" spans="2:3" x14ac:dyDescent="0.25">
      <c r="B33" s="110" t="s">
        <v>294</v>
      </c>
      <c r="C33" s="118"/>
    </row>
    <row r="34" spans="2:3" x14ac:dyDescent="0.25">
      <c r="B34" s="101" t="s">
        <v>149</v>
      </c>
      <c r="C34" s="117">
        <v>3</v>
      </c>
    </row>
    <row r="35" spans="2:3" x14ac:dyDescent="0.25">
      <c r="B35" s="110" t="s">
        <v>293</v>
      </c>
      <c r="C35" s="119"/>
    </row>
    <row r="36" spans="2:3" x14ac:dyDescent="0.25">
      <c r="B36" s="110" t="s">
        <v>292</v>
      </c>
      <c r="C36" s="118"/>
    </row>
    <row r="37" spans="2:3" x14ac:dyDescent="0.25">
      <c r="B37" s="110" t="s">
        <v>291</v>
      </c>
      <c r="C37" s="117"/>
    </row>
    <row r="38" spans="2:3" x14ac:dyDescent="0.25">
      <c r="B38" s="81" t="s">
        <v>285</v>
      </c>
      <c r="C38" s="108">
        <v>25</v>
      </c>
    </row>
    <row r="39" spans="2:3" x14ac:dyDescent="0.25">
      <c r="B39" s="116" t="s">
        <v>261</v>
      </c>
      <c r="C39" s="115"/>
    </row>
    <row r="40" spans="2:3" x14ac:dyDescent="0.25">
      <c r="B40" s="107"/>
    </row>
    <row r="41" spans="2:3" x14ac:dyDescent="0.25">
      <c r="B41" s="94" t="s">
        <v>188</v>
      </c>
    </row>
    <row r="42" spans="2:3" x14ac:dyDescent="0.25">
      <c r="B42" s="114"/>
      <c r="C42" s="114"/>
    </row>
    <row r="43" spans="2:3" x14ac:dyDescent="0.25">
      <c r="B43" s="114"/>
      <c r="C43" s="114"/>
    </row>
    <row r="44" spans="2:3" x14ac:dyDescent="0.25">
      <c r="B44" s="114"/>
      <c r="C44" s="114"/>
    </row>
    <row r="45" spans="2:3" x14ac:dyDescent="0.25">
      <c r="B45" s="114"/>
      <c r="C45" s="114"/>
    </row>
    <row r="46" spans="2:3" x14ac:dyDescent="0.25">
      <c r="B46" s="114"/>
      <c r="C46" s="114"/>
    </row>
    <row r="47" spans="2:3" x14ac:dyDescent="0.25">
      <c r="B47" s="114"/>
      <c r="C47" s="114"/>
    </row>
    <row r="48" spans="2:3" x14ac:dyDescent="0.25">
      <c r="B48" s="114"/>
      <c r="C48" s="114"/>
    </row>
    <row r="49" spans="2:3" x14ac:dyDescent="0.25">
      <c r="B49" s="114"/>
      <c r="C49" s="114"/>
    </row>
    <row r="50" spans="2:3" x14ac:dyDescent="0.25">
      <c r="B50" s="114"/>
      <c r="C50" s="114"/>
    </row>
    <row r="51" spans="2:3" x14ac:dyDescent="0.25">
      <c r="B51" s="114"/>
      <c r="C51" s="114"/>
    </row>
    <row r="52" spans="2:3" x14ac:dyDescent="0.25">
      <c r="B52" s="114"/>
      <c r="C52" s="114"/>
    </row>
    <row r="53" spans="2:3" x14ac:dyDescent="0.25">
      <c r="B53" s="114"/>
      <c r="C53" s="114"/>
    </row>
    <row r="54" spans="2:3" x14ac:dyDescent="0.25">
      <c r="B54" s="114"/>
      <c r="C54" s="114"/>
    </row>
    <row r="55" spans="2:3" x14ac:dyDescent="0.25">
      <c r="B55" s="114"/>
      <c r="C55" s="114"/>
    </row>
    <row r="56" spans="2:3" x14ac:dyDescent="0.25">
      <c r="B56" s="114"/>
      <c r="C56" s="114"/>
    </row>
    <row r="57" spans="2:3" x14ac:dyDescent="0.25">
      <c r="B57" s="114"/>
      <c r="C57" s="114"/>
    </row>
    <row r="58" spans="2:3" x14ac:dyDescent="0.25">
      <c r="B58" s="114"/>
      <c r="C58" s="114"/>
    </row>
    <row r="59" spans="2:3" x14ac:dyDescent="0.25">
      <c r="B59" s="114"/>
      <c r="C59" s="114"/>
    </row>
  </sheetData>
  <hyperlinks>
    <hyperlink ref="B41" location="Contents!A1" display="Back to contents" xr:uid="{1B94565C-1469-4213-A6BF-2A4C47FC30CA}"/>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836FD-8ADF-4C57-BBDA-05CD5A57280E}">
  <sheetPr>
    <tabColor theme="0" tint="-4.9989318521683403E-2"/>
  </sheetPr>
  <dimension ref="A1:T119"/>
  <sheetViews>
    <sheetView showGridLines="0" zoomScaleNormal="100" workbookViewId="0">
      <pane ySplit="3" topLeftCell="A4" activePane="bottomLeft" state="frozen"/>
      <selection pane="bottomLeft"/>
    </sheetView>
  </sheetViews>
  <sheetFormatPr defaultColWidth="8.85546875" defaultRowHeight="12" x14ac:dyDescent="0.25"/>
  <cols>
    <col min="1" max="1" width="3.7109375" style="8" customWidth="1"/>
    <col min="2" max="2" width="17.42578125" style="8" customWidth="1"/>
    <col min="3" max="3" width="45.140625" style="8" customWidth="1"/>
    <col min="4" max="16" width="8.28515625" style="50" customWidth="1"/>
    <col min="17" max="17" width="10.7109375" style="9" customWidth="1"/>
    <col min="18" max="18" width="11.5703125" style="17" customWidth="1"/>
    <col min="19" max="19" width="152.7109375" style="8" bestFit="1" customWidth="1"/>
    <col min="20" max="16384" width="8.85546875" style="11"/>
  </cols>
  <sheetData>
    <row r="1" spans="1:19" ht="12" customHeight="1" x14ac:dyDescent="0.25">
      <c r="B1" s="131"/>
      <c r="C1" s="131"/>
      <c r="D1" s="131"/>
      <c r="E1" s="131"/>
      <c r="F1" s="131"/>
    </row>
    <row r="2" spans="1:19" ht="24.95" customHeight="1" x14ac:dyDescent="0.25">
      <c r="B2" s="18" t="s">
        <v>14</v>
      </c>
    </row>
    <row r="3" spans="1:19" s="13" customFormat="1" ht="24.95" customHeight="1" x14ac:dyDescent="0.25">
      <c r="A3" s="12"/>
      <c r="B3" s="1" t="s">
        <v>15</v>
      </c>
      <c r="C3" s="1" t="s">
        <v>16</v>
      </c>
      <c r="D3" s="51" t="s">
        <v>17</v>
      </c>
      <c r="E3" s="51" t="s">
        <v>328</v>
      </c>
      <c r="F3" s="51" t="s">
        <v>329</v>
      </c>
      <c r="G3" s="51" t="s">
        <v>330</v>
      </c>
      <c r="H3" s="51" t="s">
        <v>331</v>
      </c>
      <c r="I3" s="51" t="s">
        <v>332</v>
      </c>
      <c r="J3" s="51" t="s">
        <v>333</v>
      </c>
      <c r="K3" s="51" t="s">
        <v>334</v>
      </c>
      <c r="L3" s="51" t="s">
        <v>18</v>
      </c>
      <c r="M3" s="51" t="s">
        <v>19</v>
      </c>
      <c r="N3" s="51" t="s">
        <v>20</v>
      </c>
      <c r="O3" s="51" t="s">
        <v>335</v>
      </c>
      <c r="P3" s="77" t="s">
        <v>21</v>
      </c>
      <c r="Q3" s="2" t="s">
        <v>22</v>
      </c>
      <c r="R3" s="2" t="s">
        <v>23</v>
      </c>
      <c r="S3" s="1" t="s">
        <v>24</v>
      </c>
    </row>
    <row r="4" spans="1:19" ht="15" customHeight="1" x14ac:dyDescent="0.25">
      <c r="B4" s="3" t="s">
        <v>25</v>
      </c>
      <c r="C4" s="3"/>
      <c r="D4" s="52"/>
      <c r="E4" s="52"/>
      <c r="F4" s="52"/>
      <c r="G4" s="52"/>
      <c r="H4" s="52"/>
      <c r="I4" s="52"/>
      <c r="J4" s="52"/>
      <c r="K4" s="52"/>
      <c r="L4" s="52"/>
      <c r="M4" s="52"/>
      <c r="N4" s="52"/>
      <c r="O4" s="52"/>
      <c r="P4" s="52"/>
      <c r="Q4" s="4"/>
      <c r="R4" s="4"/>
      <c r="S4" s="3"/>
    </row>
    <row r="5" spans="1:19" ht="15" customHeight="1" x14ac:dyDescent="0.25">
      <c r="B5" s="127" t="str">
        <f>HYPERLINK("https://www.pbo.gov.au/elections/2025-general-election/2025-election-commitments-costings/Supporting%20Farmsafe%20Australia", "ECR-2025-1089")</f>
        <v>ECR-2025-1089</v>
      </c>
      <c r="C5" s="56" t="s">
        <v>26</v>
      </c>
      <c r="D5" s="57">
        <v>-1</v>
      </c>
      <c r="E5" s="57">
        <v>-1</v>
      </c>
      <c r="F5" s="57">
        <v>-0.5</v>
      </c>
      <c r="G5" s="57">
        <v>0</v>
      </c>
      <c r="H5" s="57">
        <v>0</v>
      </c>
      <c r="I5" s="57">
        <v>0</v>
      </c>
      <c r="J5" s="57">
        <v>0</v>
      </c>
      <c r="K5" s="57">
        <v>0</v>
      </c>
      <c r="L5" s="57">
        <v>0</v>
      </c>
      <c r="M5" s="57">
        <v>0</v>
      </c>
      <c r="N5" s="57">
        <v>0</v>
      </c>
      <c r="O5" s="57">
        <v>-2.5</v>
      </c>
      <c r="P5" s="57">
        <v>-2.5</v>
      </c>
      <c r="Q5" s="58"/>
      <c r="R5" s="58"/>
      <c r="S5" s="56" t="s">
        <v>27</v>
      </c>
    </row>
    <row r="6" spans="1:19" ht="15" customHeight="1" x14ac:dyDescent="0.25">
      <c r="B6" s="59" t="s">
        <v>28</v>
      </c>
      <c r="C6" s="59"/>
      <c r="D6" s="60">
        <v>-1</v>
      </c>
      <c r="E6" s="60">
        <v>-1</v>
      </c>
      <c r="F6" s="60">
        <v>-0.5</v>
      </c>
      <c r="G6" s="60">
        <v>0</v>
      </c>
      <c r="H6" s="60">
        <v>0</v>
      </c>
      <c r="I6" s="60">
        <v>0</v>
      </c>
      <c r="J6" s="60">
        <v>0</v>
      </c>
      <c r="K6" s="60">
        <v>0</v>
      </c>
      <c r="L6" s="60">
        <v>0</v>
      </c>
      <c r="M6" s="60">
        <v>0</v>
      </c>
      <c r="N6" s="60">
        <v>0</v>
      </c>
      <c r="O6" s="60">
        <v>-2.5</v>
      </c>
      <c r="P6" s="60">
        <v>-2.5</v>
      </c>
      <c r="Q6" s="61" t="s">
        <v>29</v>
      </c>
      <c r="R6" s="61"/>
      <c r="S6" s="59" t="s">
        <v>30</v>
      </c>
    </row>
    <row r="7" spans="1:19" ht="15" customHeight="1" x14ac:dyDescent="0.25">
      <c r="B7" s="3" t="s">
        <v>31</v>
      </c>
      <c r="C7" s="3"/>
      <c r="D7" s="52" t="s">
        <v>30</v>
      </c>
      <c r="E7" s="52" t="s">
        <v>30</v>
      </c>
      <c r="F7" s="52" t="s">
        <v>30</v>
      </c>
      <c r="G7" s="52" t="s">
        <v>30</v>
      </c>
      <c r="H7" s="52" t="s">
        <v>30</v>
      </c>
      <c r="I7" s="52" t="s">
        <v>30</v>
      </c>
      <c r="J7" s="52" t="s">
        <v>30</v>
      </c>
      <c r="K7" s="52" t="s">
        <v>30</v>
      </c>
      <c r="L7" s="52" t="s">
        <v>30</v>
      </c>
      <c r="M7" s="52" t="s">
        <v>30</v>
      </c>
      <c r="N7" s="52" t="s">
        <v>30</v>
      </c>
      <c r="O7" s="52" t="s">
        <v>30</v>
      </c>
      <c r="P7" s="52" t="s">
        <v>30</v>
      </c>
      <c r="Q7" s="4"/>
      <c r="R7" s="4"/>
      <c r="S7" s="3" t="s">
        <v>30</v>
      </c>
    </row>
    <row r="8" spans="1:19" ht="15" customHeight="1" x14ac:dyDescent="0.25">
      <c r="B8" s="127" t="str">
        <f>HYPERLINK("https://www.pbo.gov.au/elections/2025-general-election/2025-election-commitments-costings/crime-stoppers", "ECR-2025-1559")</f>
        <v>ECR-2025-1559</v>
      </c>
      <c r="C8" s="56" t="s">
        <v>32</v>
      </c>
      <c r="D8" s="57">
        <v>-1.6</v>
      </c>
      <c r="E8" s="57">
        <v>-1.7</v>
      </c>
      <c r="F8" s="57">
        <v>-1.7</v>
      </c>
      <c r="G8" s="57">
        <v>0</v>
      </c>
      <c r="H8" s="57">
        <v>0</v>
      </c>
      <c r="I8" s="57">
        <v>0</v>
      </c>
      <c r="J8" s="57">
        <v>0</v>
      </c>
      <c r="K8" s="57">
        <v>0</v>
      </c>
      <c r="L8" s="57">
        <v>0</v>
      </c>
      <c r="M8" s="57">
        <v>0</v>
      </c>
      <c r="N8" s="57">
        <v>0</v>
      </c>
      <c r="O8" s="57">
        <v>-5</v>
      </c>
      <c r="P8" s="57">
        <v>-5</v>
      </c>
      <c r="Q8" s="61"/>
      <c r="R8" s="61"/>
      <c r="S8" s="56" t="s">
        <v>33</v>
      </c>
    </row>
    <row r="9" spans="1:19" ht="15" customHeight="1" x14ac:dyDescent="0.25">
      <c r="B9" s="127" t="str">
        <f>HYPERLINK("https://www.pbo.gov.au/elections/2025-general-election/2025-election-commitments-costings/strengthening-community-safety", "ECR-2025-1299")</f>
        <v>ECR-2025-1299</v>
      </c>
      <c r="C9" s="56" t="s">
        <v>34</v>
      </c>
      <c r="D9" s="57">
        <v>-6.7</v>
      </c>
      <c r="E9" s="57">
        <v>-9.5</v>
      </c>
      <c r="F9" s="57">
        <v>0</v>
      </c>
      <c r="G9" s="57">
        <v>0</v>
      </c>
      <c r="H9" s="57">
        <v>0</v>
      </c>
      <c r="I9" s="57">
        <v>0</v>
      </c>
      <c r="J9" s="57">
        <v>0</v>
      </c>
      <c r="K9" s="57">
        <v>0</v>
      </c>
      <c r="L9" s="57">
        <v>0</v>
      </c>
      <c r="M9" s="57">
        <v>0</v>
      </c>
      <c r="N9" s="57">
        <v>0</v>
      </c>
      <c r="O9" s="57">
        <v>-16.2</v>
      </c>
      <c r="P9" s="57">
        <v>-16.2</v>
      </c>
      <c r="Q9" s="61"/>
      <c r="R9" s="61"/>
      <c r="S9" s="56" t="s">
        <v>33</v>
      </c>
    </row>
    <row r="10" spans="1:19" ht="15" customHeight="1" x14ac:dyDescent="0.25">
      <c r="B10" s="59" t="s">
        <v>35</v>
      </c>
      <c r="C10" s="59"/>
      <c r="D10" s="60">
        <v>-8.3000000000000007</v>
      </c>
      <c r="E10" s="60">
        <v>-11.2</v>
      </c>
      <c r="F10" s="60">
        <v>-1.7</v>
      </c>
      <c r="G10" s="60">
        <v>0</v>
      </c>
      <c r="H10" s="60">
        <v>0</v>
      </c>
      <c r="I10" s="60">
        <v>0</v>
      </c>
      <c r="J10" s="60">
        <v>0</v>
      </c>
      <c r="K10" s="60">
        <v>0</v>
      </c>
      <c r="L10" s="60">
        <v>0</v>
      </c>
      <c r="M10" s="60">
        <v>0</v>
      </c>
      <c r="N10" s="60">
        <v>0</v>
      </c>
      <c r="O10" s="60">
        <v>-21.2</v>
      </c>
      <c r="P10" s="60">
        <v>-21.2</v>
      </c>
      <c r="Q10" s="61" t="s">
        <v>29</v>
      </c>
      <c r="R10" s="61"/>
      <c r="S10" s="59" t="s">
        <v>30</v>
      </c>
    </row>
    <row r="11" spans="1:19" ht="15" customHeight="1" x14ac:dyDescent="0.25">
      <c r="B11" s="3" t="s">
        <v>36</v>
      </c>
      <c r="C11" s="3"/>
      <c r="D11" s="52" t="s">
        <v>30</v>
      </c>
      <c r="E11" s="52" t="s">
        <v>30</v>
      </c>
      <c r="F11" s="52" t="s">
        <v>30</v>
      </c>
      <c r="G11" s="52" t="s">
        <v>30</v>
      </c>
      <c r="H11" s="52" t="s">
        <v>30</v>
      </c>
      <c r="I11" s="52" t="s">
        <v>30</v>
      </c>
      <c r="J11" s="52" t="s">
        <v>30</v>
      </c>
      <c r="K11" s="52" t="s">
        <v>30</v>
      </c>
      <c r="L11" s="52" t="s">
        <v>30</v>
      </c>
      <c r="M11" s="52" t="s">
        <v>30</v>
      </c>
      <c r="N11" s="52" t="s">
        <v>30</v>
      </c>
      <c r="O11" s="52" t="s">
        <v>30</v>
      </c>
      <c r="P11" s="52" t="s">
        <v>30</v>
      </c>
      <c r="Q11" s="4"/>
      <c r="R11" s="4"/>
      <c r="S11" s="3" t="s">
        <v>30</v>
      </c>
    </row>
    <row r="12" spans="1:19" ht="15" customHeight="1" x14ac:dyDescent="0.25">
      <c r="B12" s="127" t="str">
        <f>HYPERLINK("https://www.pbo.gov.au/elections/2025-general-election/2025-election-commitments-costings/Boyer%20Paper%20Mill", "ECR-2025-1883")</f>
        <v>ECR-2025-1883</v>
      </c>
      <c r="C12" s="56" t="s">
        <v>37</v>
      </c>
      <c r="D12" s="57">
        <v>-4.5</v>
      </c>
      <c r="E12" s="57">
        <v>-4.5</v>
      </c>
      <c r="F12" s="57">
        <v>-5</v>
      </c>
      <c r="G12" s="57">
        <v>-5</v>
      </c>
      <c r="H12" s="57">
        <v>-5</v>
      </c>
      <c r="I12" s="57">
        <v>0</v>
      </c>
      <c r="J12" s="57">
        <v>0</v>
      </c>
      <c r="K12" s="57">
        <v>0</v>
      </c>
      <c r="L12" s="57">
        <v>0</v>
      </c>
      <c r="M12" s="57">
        <v>0</v>
      </c>
      <c r="N12" s="57">
        <v>0</v>
      </c>
      <c r="O12" s="57">
        <v>-19</v>
      </c>
      <c r="P12" s="57">
        <v>-24</v>
      </c>
      <c r="Q12" s="58"/>
      <c r="R12" s="58"/>
      <c r="S12" s="56" t="s">
        <v>38</v>
      </c>
    </row>
    <row r="13" spans="1:19" ht="15" customHeight="1" x14ac:dyDescent="0.25">
      <c r="B13" s="127" t="str">
        <f>HYPERLINK("https://www.pbo.gov.au/elections/2025-general-election/2025-election-commitments-costings/local-environmental-projects", "ECR-2025-1002")</f>
        <v>ECR-2025-1002</v>
      </c>
      <c r="C13" s="56" t="s">
        <v>39</v>
      </c>
      <c r="D13" s="57">
        <v>-34.5</v>
      </c>
      <c r="E13" s="57">
        <v>-33.700000000000003</v>
      </c>
      <c r="F13" s="57">
        <v>-17.7</v>
      </c>
      <c r="G13" s="57">
        <v>0</v>
      </c>
      <c r="H13" s="57">
        <v>0</v>
      </c>
      <c r="I13" s="57">
        <v>0</v>
      </c>
      <c r="J13" s="57">
        <v>0</v>
      </c>
      <c r="K13" s="57">
        <v>0</v>
      </c>
      <c r="L13" s="57">
        <v>0</v>
      </c>
      <c r="M13" s="57">
        <v>0</v>
      </c>
      <c r="N13" s="57">
        <v>0</v>
      </c>
      <c r="O13" s="57">
        <v>-85.9</v>
      </c>
      <c r="P13" s="57">
        <v>-85.9</v>
      </c>
      <c r="Q13" s="58"/>
      <c r="R13" s="58"/>
      <c r="S13" s="56" t="s">
        <v>33</v>
      </c>
    </row>
    <row r="14" spans="1:19" ht="15" customHeight="1" x14ac:dyDescent="0.25">
      <c r="B14" s="127" t="str">
        <f>HYPERLINK("https://www.pbo.gov.au/elections/2025-general-election/2025-election-commitments-costings/weather-radar-regional-queensland", "ECR-2025-1087")</f>
        <v>ECR-2025-1087</v>
      </c>
      <c r="C14" s="56" t="s">
        <v>40</v>
      </c>
      <c r="D14" s="57">
        <v>-10</v>
      </c>
      <c r="E14" s="57">
        <v>0</v>
      </c>
      <c r="F14" s="57">
        <v>0</v>
      </c>
      <c r="G14" s="57">
        <v>0</v>
      </c>
      <c r="H14" s="57">
        <v>0</v>
      </c>
      <c r="I14" s="57">
        <v>0</v>
      </c>
      <c r="J14" s="57">
        <v>0</v>
      </c>
      <c r="K14" s="57">
        <v>0</v>
      </c>
      <c r="L14" s="57">
        <v>0</v>
      </c>
      <c r="M14" s="57">
        <v>0</v>
      </c>
      <c r="N14" s="57">
        <v>0</v>
      </c>
      <c r="O14" s="57">
        <v>-10</v>
      </c>
      <c r="P14" s="57">
        <v>-10</v>
      </c>
      <c r="Q14" s="58"/>
      <c r="R14" s="58"/>
      <c r="S14" s="56" t="s">
        <v>41</v>
      </c>
    </row>
    <row r="15" spans="1:19" ht="15" customHeight="1" x14ac:dyDescent="0.25">
      <c r="B15" s="59" t="s">
        <v>42</v>
      </c>
      <c r="C15" s="59"/>
      <c r="D15" s="60">
        <v>-49</v>
      </c>
      <c r="E15" s="60">
        <v>-38.200000000000003</v>
      </c>
      <c r="F15" s="60">
        <v>-22.7</v>
      </c>
      <c r="G15" s="60">
        <v>-5</v>
      </c>
      <c r="H15" s="60">
        <v>-5</v>
      </c>
      <c r="I15" s="60">
        <v>0</v>
      </c>
      <c r="J15" s="60">
        <v>0</v>
      </c>
      <c r="K15" s="60">
        <v>0</v>
      </c>
      <c r="L15" s="60">
        <v>0</v>
      </c>
      <c r="M15" s="60">
        <v>0</v>
      </c>
      <c r="N15" s="60">
        <v>0</v>
      </c>
      <c r="O15" s="60">
        <v>-114.9</v>
      </c>
      <c r="P15" s="60">
        <v>-119.9</v>
      </c>
      <c r="Q15" s="61" t="s">
        <v>29</v>
      </c>
      <c r="R15" s="61"/>
      <c r="S15" s="59" t="s">
        <v>30</v>
      </c>
    </row>
    <row r="16" spans="1:19" ht="15" customHeight="1" x14ac:dyDescent="0.25">
      <c r="B16" s="3" t="s">
        <v>43</v>
      </c>
      <c r="C16" s="3"/>
      <c r="D16" s="52" t="s">
        <v>30</v>
      </c>
      <c r="E16" s="52" t="s">
        <v>30</v>
      </c>
      <c r="F16" s="52" t="s">
        <v>30</v>
      </c>
      <c r="G16" s="52" t="s">
        <v>30</v>
      </c>
      <c r="H16" s="52" t="s">
        <v>30</v>
      </c>
      <c r="I16" s="52" t="s">
        <v>30</v>
      </c>
      <c r="J16" s="52" t="s">
        <v>30</v>
      </c>
      <c r="K16" s="52" t="s">
        <v>30</v>
      </c>
      <c r="L16" s="52" t="s">
        <v>30</v>
      </c>
      <c r="M16" s="52" t="s">
        <v>30</v>
      </c>
      <c r="N16" s="52" t="s">
        <v>30</v>
      </c>
      <c r="O16" s="52" t="s">
        <v>30</v>
      </c>
      <c r="P16" s="52" t="s">
        <v>30</v>
      </c>
      <c r="Q16" s="4"/>
      <c r="R16" s="4"/>
      <c r="S16" s="3" t="s">
        <v>30</v>
      </c>
    </row>
    <row r="17" spans="2:19" ht="15" customHeight="1" x14ac:dyDescent="0.25">
      <c r="B17" s="127" t="str">
        <f>HYPERLINK("https://www.pbo.gov.au/elections/2025-general-election/2025-election-commitments-costings/Bendigo%20Veterans%E2%80%99%20and%20Families%E2%80%99%20Hub", "ECR-2025-1697")</f>
        <v>ECR-2025-1697</v>
      </c>
      <c r="C17" s="56" t="s">
        <v>44</v>
      </c>
      <c r="D17" s="57">
        <v>-5.4</v>
      </c>
      <c r="E17" s="57">
        <v>0</v>
      </c>
      <c r="F17" s="57">
        <v>0</v>
      </c>
      <c r="G17" s="57">
        <v>0</v>
      </c>
      <c r="H17" s="57">
        <v>0</v>
      </c>
      <c r="I17" s="57">
        <v>0</v>
      </c>
      <c r="J17" s="57">
        <v>0</v>
      </c>
      <c r="K17" s="57">
        <v>0</v>
      </c>
      <c r="L17" s="57">
        <v>0</v>
      </c>
      <c r="M17" s="57">
        <v>0</v>
      </c>
      <c r="N17" s="57">
        <v>0</v>
      </c>
      <c r="O17" s="57">
        <v>-5.4</v>
      </c>
      <c r="P17" s="57">
        <v>-5.4</v>
      </c>
      <c r="Q17" s="58"/>
      <c r="R17" s="58"/>
      <c r="S17" s="56" t="s">
        <v>45</v>
      </c>
    </row>
    <row r="18" spans="2:19" ht="15" customHeight="1" x14ac:dyDescent="0.25">
      <c r="B18" s="127" t="str">
        <f>HYPERLINK("https://www.pbo.gov.au/elections/2025-general-election/2025-election-commitments-costings/Kokoda%20Track%20Memorial%20Walkway", "ECR-2025-1430")</f>
        <v>ECR-2025-1430</v>
      </c>
      <c r="C18" s="56" t="s">
        <v>46</v>
      </c>
      <c r="D18" s="57">
        <v>0</v>
      </c>
      <c r="E18" s="57">
        <v>-0.1</v>
      </c>
      <c r="F18" s="57">
        <v>-0.2</v>
      </c>
      <c r="G18" s="57">
        <v>-0.2</v>
      </c>
      <c r="H18" s="57">
        <v>-0.2</v>
      </c>
      <c r="I18" s="57">
        <v>0</v>
      </c>
      <c r="J18" s="57">
        <v>0</v>
      </c>
      <c r="K18" s="57">
        <v>0</v>
      </c>
      <c r="L18" s="57">
        <v>0</v>
      </c>
      <c r="M18" s="57">
        <v>0</v>
      </c>
      <c r="N18" s="57">
        <v>0</v>
      </c>
      <c r="O18" s="57">
        <v>-0.5</v>
      </c>
      <c r="P18" s="57">
        <v>-0.7</v>
      </c>
      <c r="Q18" s="58"/>
      <c r="R18" s="58"/>
      <c r="S18" s="56" t="s">
        <v>47</v>
      </c>
    </row>
    <row r="19" spans="2:19" ht="15" customHeight="1" x14ac:dyDescent="0.25">
      <c r="B19" s="59" t="s">
        <v>48</v>
      </c>
      <c r="C19" s="59"/>
      <c r="D19" s="60">
        <v>-5.4</v>
      </c>
      <c r="E19" s="60">
        <v>-0.1</v>
      </c>
      <c r="F19" s="60">
        <v>-0.2</v>
      </c>
      <c r="G19" s="60">
        <v>-0.2</v>
      </c>
      <c r="H19" s="60">
        <v>-0.2</v>
      </c>
      <c r="I19" s="60">
        <v>0</v>
      </c>
      <c r="J19" s="60">
        <v>0</v>
      </c>
      <c r="K19" s="60">
        <v>0</v>
      </c>
      <c r="L19" s="60">
        <v>0</v>
      </c>
      <c r="M19" s="60">
        <v>0</v>
      </c>
      <c r="N19" s="60">
        <v>0</v>
      </c>
      <c r="O19" s="60">
        <v>-5.9</v>
      </c>
      <c r="P19" s="60">
        <v>-6.1</v>
      </c>
      <c r="Q19" s="61" t="s">
        <v>29</v>
      </c>
      <c r="R19" s="61"/>
      <c r="S19" s="59" t="s">
        <v>30</v>
      </c>
    </row>
    <row r="20" spans="2:19" ht="15" customHeight="1" x14ac:dyDescent="0.25">
      <c r="B20" s="3" t="s">
        <v>49</v>
      </c>
      <c r="C20" s="3"/>
      <c r="D20" s="52" t="s">
        <v>30</v>
      </c>
      <c r="E20" s="52" t="s">
        <v>30</v>
      </c>
      <c r="F20" s="52" t="s">
        <v>30</v>
      </c>
      <c r="G20" s="52" t="s">
        <v>30</v>
      </c>
      <c r="H20" s="52" t="s">
        <v>30</v>
      </c>
      <c r="I20" s="52" t="s">
        <v>30</v>
      </c>
      <c r="J20" s="52" t="s">
        <v>30</v>
      </c>
      <c r="K20" s="52" t="s">
        <v>30</v>
      </c>
      <c r="L20" s="52" t="s">
        <v>30</v>
      </c>
      <c r="M20" s="52" t="s">
        <v>30</v>
      </c>
      <c r="N20" s="52" t="s">
        <v>30</v>
      </c>
      <c r="O20" s="52" t="s">
        <v>30</v>
      </c>
      <c r="P20" s="52" t="s">
        <v>30</v>
      </c>
      <c r="Q20" s="4"/>
      <c r="R20" s="4"/>
      <c r="S20" s="3" t="s">
        <v>30</v>
      </c>
    </row>
    <row r="21" spans="2:19" ht="15" customHeight="1" x14ac:dyDescent="0.25">
      <c r="B21" s="127" t="str">
        <f>HYPERLINK("https://www.pbo.gov.au/elections/2025-general-election/2025-election-commitments-costings/20-medical-csps-university-tasmania", "ECR-2025-1624")</f>
        <v>ECR-2025-1624</v>
      </c>
      <c r="C21" s="56" t="s">
        <v>50</v>
      </c>
      <c r="D21" s="57" t="s">
        <v>51</v>
      </c>
      <c r="E21" s="57" t="s">
        <v>51</v>
      </c>
      <c r="F21" s="57" t="s">
        <v>51</v>
      </c>
      <c r="G21" s="57" t="s">
        <v>51</v>
      </c>
      <c r="H21" s="57" t="s">
        <v>51</v>
      </c>
      <c r="I21" s="57">
        <v>0.1</v>
      </c>
      <c r="J21" s="57">
        <v>0.1</v>
      </c>
      <c r="K21" s="57">
        <v>0.1</v>
      </c>
      <c r="L21" s="57">
        <v>0.1</v>
      </c>
      <c r="M21" s="57">
        <v>0.2</v>
      </c>
      <c r="N21" s="57">
        <v>0.1</v>
      </c>
      <c r="O21" s="57" t="s">
        <v>51</v>
      </c>
      <c r="P21" s="57">
        <v>0.7</v>
      </c>
      <c r="Q21" s="58"/>
      <c r="R21" s="58"/>
      <c r="S21" s="56" t="s">
        <v>52</v>
      </c>
    </row>
    <row r="22" spans="2:19" ht="15" customHeight="1" x14ac:dyDescent="0.25">
      <c r="B22" s="127" t="s">
        <v>53</v>
      </c>
      <c r="C22" s="56" t="s">
        <v>54</v>
      </c>
      <c r="D22" s="57">
        <v>0</v>
      </c>
      <c r="E22" s="57">
        <v>0</v>
      </c>
      <c r="F22" s="57">
        <v>0</v>
      </c>
      <c r="G22" s="57">
        <v>0</v>
      </c>
      <c r="H22" s="57">
        <v>0</v>
      </c>
      <c r="I22" s="57">
        <v>0</v>
      </c>
      <c r="J22" s="57">
        <v>0</v>
      </c>
      <c r="K22" s="57">
        <v>0</v>
      </c>
      <c r="L22" s="57">
        <v>0</v>
      </c>
      <c r="M22" s="57">
        <v>0</v>
      </c>
      <c r="N22" s="57">
        <v>0</v>
      </c>
      <c r="O22" s="57">
        <v>0</v>
      </c>
      <c r="P22" s="57">
        <v>0</v>
      </c>
      <c r="Q22" s="58"/>
      <c r="R22" s="58"/>
      <c r="S22" s="56" t="s">
        <v>33</v>
      </c>
    </row>
    <row r="23" spans="2:19" ht="15" customHeight="1" x14ac:dyDescent="0.25">
      <c r="B23" s="127" t="str">
        <f>HYPERLINK("https://www.pbo.gov.au/elections/2025-general-election/2025-election-commitments-costings/good-to-great-schools-australia", "ECR-2025-1826")</f>
        <v>ECR-2025-1826</v>
      </c>
      <c r="C23" s="56" t="s">
        <v>55</v>
      </c>
      <c r="D23" s="57">
        <v>-1</v>
      </c>
      <c r="E23" s="57">
        <v>-1.5</v>
      </c>
      <c r="F23" s="57">
        <v>-2</v>
      </c>
      <c r="G23" s="57">
        <v>-0.5</v>
      </c>
      <c r="H23" s="57">
        <v>0</v>
      </c>
      <c r="I23" s="57">
        <v>0</v>
      </c>
      <c r="J23" s="57">
        <v>0</v>
      </c>
      <c r="K23" s="57">
        <v>0</v>
      </c>
      <c r="L23" s="57">
        <v>0</v>
      </c>
      <c r="M23" s="57">
        <v>0</v>
      </c>
      <c r="N23" s="57">
        <v>0</v>
      </c>
      <c r="O23" s="57">
        <v>-5</v>
      </c>
      <c r="P23" s="57">
        <v>-5</v>
      </c>
      <c r="Q23" s="58"/>
      <c r="R23" s="58"/>
      <c r="S23" s="56" t="s">
        <v>33</v>
      </c>
    </row>
    <row r="24" spans="2:19" ht="15" customHeight="1" x14ac:dyDescent="0.25">
      <c r="B24" s="127" t="str">
        <f>HYPERLINK("https://www.pbo.gov.au/elections/2025-general-election/2025-election-commitments-costings/sikh-grammar-school-early-education-and-care-service", "ECR-2025-1419")</f>
        <v>ECR-2025-1419</v>
      </c>
      <c r="C24" s="56" t="s">
        <v>56</v>
      </c>
      <c r="D24" s="57">
        <v>-3.9</v>
      </c>
      <c r="E24" s="57">
        <v>-1.4</v>
      </c>
      <c r="F24" s="57">
        <v>0</v>
      </c>
      <c r="G24" s="57">
        <v>0</v>
      </c>
      <c r="H24" s="57">
        <v>0</v>
      </c>
      <c r="I24" s="57">
        <v>0</v>
      </c>
      <c r="J24" s="57">
        <v>0</v>
      </c>
      <c r="K24" s="57">
        <v>0</v>
      </c>
      <c r="L24" s="57">
        <v>0</v>
      </c>
      <c r="M24" s="57">
        <v>0</v>
      </c>
      <c r="N24" s="57">
        <v>0</v>
      </c>
      <c r="O24" s="57">
        <v>-5.3</v>
      </c>
      <c r="P24" s="57">
        <v>-5.3</v>
      </c>
      <c r="Q24" s="58"/>
      <c r="R24" s="58"/>
      <c r="S24" s="56" t="s">
        <v>33</v>
      </c>
    </row>
    <row r="25" spans="2:19" ht="15" customHeight="1" x14ac:dyDescent="0.25">
      <c r="B25" s="127" t="str">
        <f>HYPERLINK("https://www.pbo.gov.au/elections/2025-general-election/2025-election-commitments-costings/South%20Australia%20non-government%20school%2018-month%20foundation%20program", "ECR-2025-1024")</f>
        <v>ECR-2025-1024</v>
      </c>
      <c r="C25" s="56" t="s">
        <v>57</v>
      </c>
      <c r="D25" s="57">
        <v>-22</v>
      </c>
      <c r="E25" s="57">
        <v>0</v>
      </c>
      <c r="F25" s="57">
        <v>0</v>
      </c>
      <c r="G25" s="57">
        <v>0</v>
      </c>
      <c r="H25" s="57">
        <v>0</v>
      </c>
      <c r="I25" s="57">
        <v>0</v>
      </c>
      <c r="J25" s="57">
        <v>0</v>
      </c>
      <c r="K25" s="57">
        <v>0</v>
      </c>
      <c r="L25" s="57">
        <v>0</v>
      </c>
      <c r="M25" s="57">
        <v>0</v>
      </c>
      <c r="N25" s="57">
        <v>0</v>
      </c>
      <c r="O25" s="57">
        <v>-22</v>
      </c>
      <c r="P25" s="57">
        <v>-22</v>
      </c>
      <c r="Q25" s="58"/>
      <c r="R25" s="58"/>
      <c r="S25" s="56" t="s">
        <v>33</v>
      </c>
    </row>
    <row r="26" spans="2:19" ht="15" customHeight="1" x14ac:dyDescent="0.25">
      <c r="B26" s="127" t="str">
        <f>HYPERLINK("https://www.pbo.gov.au/elections/2025-general-election/2025-election-commitments-costings/supporting-construction-first-ever-hindu-school-australia", "ECR-2025-1405")</f>
        <v>ECR-2025-1405</v>
      </c>
      <c r="C26" s="56" t="s">
        <v>58</v>
      </c>
      <c r="D26" s="57">
        <v>-8.6</v>
      </c>
      <c r="E26" s="57">
        <v>-0.1</v>
      </c>
      <c r="F26" s="57">
        <v>-0.1</v>
      </c>
      <c r="G26" s="57">
        <v>-0.1</v>
      </c>
      <c r="H26" s="57">
        <v>0</v>
      </c>
      <c r="I26" s="57">
        <v>0</v>
      </c>
      <c r="J26" s="57">
        <v>0</v>
      </c>
      <c r="K26" s="57">
        <v>0</v>
      </c>
      <c r="L26" s="57">
        <v>0</v>
      </c>
      <c r="M26" s="57">
        <v>0</v>
      </c>
      <c r="N26" s="57">
        <v>0</v>
      </c>
      <c r="O26" s="57">
        <v>-8.9</v>
      </c>
      <c r="P26" s="57">
        <v>-8.9</v>
      </c>
      <c r="Q26" s="58"/>
      <c r="R26" s="58"/>
      <c r="S26" s="56" t="s">
        <v>59</v>
      </c>
    </row>
    <row r="27" spans="2:19" ht="15" customHeight="1" x14ac:dyDescent="0.25">
      <c r="B27" s="59" t="s">
        <v>60</v>
      </c>
      <c r="C27" s="59"/>
      <c r="D27" s="60">
        <v>-35.5</v>
      </c>
      <c r="E27" s="60">
        <v>-3</v>
      </c>
      <c r="F27" s="60">
        <v>-2.1</v>
      </c>
      <c r="G27" s="60">
        <v>-0.6</v>
      </c>
      <c r="H27" s="60" t="s">
        <v>51</v>
      </c>
      <c r="I27" s="60">
        <v>0.1</v>
      </c>
      <c r="J27" s="60">
        <v>0.1</v>
      </c>
      <c r="K27" s="60">
        <v>0.1</v>
      </c>
      <c r="L27" s="60">
        <v>0.1</v>
      </c>
      <c r="M27" s="60">
        <v>0.2</v>
      </c>
      <c r="N27" s="60">
        <v>0.1</v>
      </c>
      <c r="O27" s="60">
        <v>-41.2</v>
      </c>
      <c r="P27" s="60">
        <v>-40.5</v>
      </c>
      <c r="Q27" s="61" t="s">
        <v>29</v>
      </c>
      <c r="R27" s="61"/>
      <c r="S27" s="59" t="s">
        <v>30</v>
      </c>
    </row>
    <row r="28" spans="2:19" ht="15" customHeight="1" x14ac:dyDescent="0.25">
      <c r="B28" s="88" t="s">
        <v>61</v>
      </c>
      <c r="C28" s="3"/>
      <c r="D28" s="52" t="s">
        <v>30</v>
      </c>
      <c r="E28" s="52" t="s">
        <v>30</v>
      </c>
      <c r="F28" s="52" t="s">
        <v>30</v>
      </c>
      <c r="G28" s="52" t="s">
        <v>30</v>
      </c>
      <c r="H28" s="52" t="s">
        <v>30</v>
      </c>
      <c r="I28" s="52" t="s">
        <v>30</v>
      </c>
      <c r="J28" s="52" t="s">
        <v>30</v>
      </c>
      <c r="K28" s="52" t="s">
        <v>30</v>
      </c>
      <c r="L28" s="52" t="s">
        <v>30</v>
      </c>
      <c r="M28" s="52" t="s">
        <v>30</v>
      </c>
      <c r="N28" s="52" t="s">
        <v>30</v>
      </c>
      <c r="O28" s="52" t="s">
        <v>30</v>
      </c>
      <c r="P28" s="52" t="s">
        <v>30</v>
      </c>
      <c r="Q28" s="4"/>
      <c r="R28" s="4"/>
      <c r="S28" s="3" t="s">
        <v>30</v>
      </c>
    </row>
    <row r="29" spans="2:19" ht="15" customHeight="1" x14ac:dyDescent="0.25">
      <c r="B29" s="127" t="str">
        <f>HYPERLINK("https://www.pbo.gov.au/elections/2025-general-election/2025-election-commitments-costings/advanced-entry-trades-training", "ECR-2025-1631")</f>
        <v>ECR-2025-1631</v>
      </c>
      <c r="C29" s="56" t="s">
        <v>62</v>
      </c>
      <c r="D29" s="57">
        <v>-20</v>
      </c>
      <c r="E29" s="57">
        <v>-38.6</v>
      </c>
      <c r="F29" s="57">
        <v>-19.5</v>
      </c>
      <c r="G29" s="57">
        <v>0</v>
      </c>
      <c r="H29" s="57">
        <v>0</v>
      </c>
      <c r="I29" s="57">
        <v>0</v>
      </c>
      <c r="J29" s="57">
        <v>0</v>
      </c>
      <c r="K29" s="57">
        <v>0</v>
      </c>
      <c r="L29" s="57">
        <v>0</v>
      </c>
      <c r="M29" s="57">
        <v>0</v>
      </c>
      <c r="N29" s="57">
        <v>0</v>
      </c>
      <c r="O29" s="57">
        <v>-78.099999999999994</v>
      </c>
      <c r="P29" s="57">
        <v>-78.099999999999994</v>
      </c>
      <c r="Q29" s="58"/>
      <c r="R29" s="58"/>
      <c r="S29" s="56" t="s">
        <v>63</v>
      </c>
    </row>
    <row r="30" spans="2:19" ht="15" customHeight="1" x14ac:dyDescent="0.25">
      <c r="B30" s="127" t="str">
        <f>HYPERLINK("https://www.pbo.gov.au/elections/2025-general-election/2025-election-commitments-costings/Extending%20funding%20for%20Thrive%20Employment%20Hubs", "ECR-2025-1307")</f>
        <v>ECR-2025-1307</v>
      </c>
      <c r="C30" s="56" t="s">
        <v>64</v>
      </c>
      <c r="D30" s="57">
        <v>-1</v>
      </c>
      <c r="E30" s="57">
        <v>0</v>
      </c>
      <c r="F30" s="57">
        <v>0</v>
      </c>
      <c r="G30" s="57">
        <v>0</v>
      </c>
      <c r="H30" s="57">
        <v>0</v>
      </c>
      <c r="I30" s="57">
        <v>0</v>
      </c>
      <c r="J30" s="57">
        <v>0</v>
      </c>
      <c r="K30" s="57">
        <v>0</v>
      </c>
      <c r="L30" s="57">
        <v>0</v>
      </c>
      <c r="M30" s="57">
        <v>0</v>
      </c>
      <c r="N30" s="57">
        <v>0</v>
      </c>
      <c r="O30" s="57">
        <v>-1</v>
      </c>
      <c r="P30" s="57">
        <v>-1</v>
      </c>
      <c r="Q30" s="58"/>
      <c r="R30" s="58"/>
      <c r="S30" s="56" t="s">
        <v>65</v>
      </c>
    </row>
    <row r="31" spans="2:19" ht="15" customHeight="1" x14ac:dyDescent="0.25">
      <c r="B31" s="127" t="str">
        <f>HYPERLINK("https://www.pbo.gov.au/elections/2025-general-election/2025-election-commitments-costings/national-training-centre-new-energy-skills", "ECR-2025-1519")</f>
        <v>ECR-2025-1519</v>
      </c>
      <c r="C31" s="56" t="s">
        <v>66</v>
      </c>
      <c r="D31" s="57">
        <v>-5</v>
      </c>
      <c r="E31" s="57">
        <v>0</v>
      </c>
      <c r="F31" s="57">
        <v>0</v>
      </c>
      <c r="G31" s="57">
        <v>0</v>
      </c>
      <c r="H31" s="57">
        <v>0</v>
      </c>
      <c r="I31" s="57">
        <v>0</v>
      </c>
      <c r="J31" s="57">
        <v>0</v>
      </c>
      <c r="K31" s="57">
        <v>0</v>
      </c>
      <c r="L31" s="57">
        <v>0</v>
      </c>
      <c r="M31" s="57">
        <v>0</v>
      </c>
      <c r="N31" s="57">
        <v>0</v>
      </c>
      <c r="O31" s="57">
        <v>-5</v>
      </c>
      <c r="P31" s="57">
        <v>-5</v>
      </c>
      <c r="Q31" s="58"/>
      <c r="R31" s="58"/>
      <c r="S31" s="56" t="s">
        <v>33</v>
      </c>
    </row>
    <row r="32" spans="2:19" ht="15" customHeight="1" x14ac:dyDescent="0.25">
      <c r="B32" s="59" t="s">
        <v>67</v>
      </c>
      <c r="C32" s="56"/>
      <c r="D32" s="60">
        <v>-26</v>
      </c>
      <c r="E32" s="60">
        <v>-38.6</v>
      </c>
      <c r="F32" s="60">
        <v>-19.5</v>
      </c>
      <c r="G32" s="60">
        <v>0</v>
      </c>
      <c r="H32" s="60">
        <v>0</v>
      </c>
      <c r="I32" s="60">
        <v>0</v>
      </c>
      <c r="J32" s="60">
        <v>0</v>
      </c>
      <c r="K32" s="60">
        <v>0</v>
      </c>
      <c r="L32" s="60">
        <v>0</v>
      </c>
      <c r="M32" s="60">
        <v>0</v>
      </c>
      <c r="N32" s="60">
        <v>0</v>
      </c>
      <c r="O32" s="60">
        <v>-84.1</v>
      </c>
      <c r="P32" s="60">
        <v>-84.1</v>
      </c>
      <c r="Q32" s="61" t="s">
        <v>29</v>
      </c>
      <c r="R32" s="58"/>
      <c r="S32" s="56" t="s">
        <v>30</v>
      </c>
    </row>
    <row r="33" spans="2:19" ht="15" customHeight="1" x14ac:dyDescent="0.25">
      <c r="B33" s="88" t="s">
        <v>68</v>
      </c>
      <c r="C33" s="3" t="s">
        <v>30</v>
      </c>
      <c r="D33" s="52" t="s">
        <v>30</v>
      </c>
      <c r="E33" s="52" t="s">
        <v>30</v>
      </c>
      <c r="F33" s="52" t="s">
        <v>30</v>
      </c>
      <c r="G33" s="52" t="s">
        <v>30</v>
      </c>
      <c r="H33" s="52" t="s">
        <v>30</v>
      </c>
      <c r="I33" s="52" t="s">
        <v>30</v>
      </c>
      <c r="J33" s="52" t="s">
        <v>30</v>
      </c>
      <c r="K33" s="52" t="s">
        <v>30</v>
      </c>
      <c r="L33" s="52" t="s">
        <v>30</v>
      </c>
      <c r="M33" s="52" t="s">
        <v>30</v>
      </c>
      <c r="N33" s="52" t="s">
        <v>30</v>
      </c>
      <c r="O33" s="52" t="s">
        <v>30</v>
      </c>
      <c r="P33" s="52" t="s">
        <v>30</v>
      </c>
      <c r="Q33" s="4"/>
      <c r="R33" s="4"/>
      <c r="S33" s="3" t="s">
        <v>30</v>
      </c>
    </row>
    <row r="34" spans="2:19" ht="15" customHeight="1" x14ac:dyDescent="0.25">
      <c r="B34" s="127" t="str">
        <f>HYPERLINK("https://www.pbo.gov.au/elections/2025-general-election/2025-election-commitments-costings/further-reducing-spending-consultants-contractors-and-labour-hire-and-non-wage-expenses", "ECR-2025-1596")</f>
        <v>ECR-2025-1596</v>
      </c>
      <c r="C34" s="56" t="s">
        <v>69</v>
      </c>
      <c r="D34" s="57">
        <v>800</v>
      </c>
      <c r="E34" s="57">
        <v>1600</v>
      </c>
      <c r="F34" s="57">
        <v>2000</v>
      </c>
      <c r="G34" s="57">
        <v>2000</v>
      </c>
      <c r="H34" s="57">
        <v>2120</v>
      </c>
      <c r="I34" s="57">
        <v>2230</v>
      </c>
      <c r="J34" s="57">
        <v>2350</v>
      </c>
      <c r="K34" s="57">
        <v>2480</v>
      </c>
      <c r="L34" s="57">
        <v>2600</v>
      </c>
      <c r="M34" s="57">
        <v>2720</v>
      </c>
      <c r="N34" s="57">
        <v>2840</v>
      </c>
      <c r="O34" s="57">
        <v>6400</v>
      </c>
      <c r="P34" s="57">
        <v>23740</v>
      </c>
      <c r="Q34" s="58"/>
      <c r="R34" s="58"/>
      <c r="S34" s="56" t="s">
        <v>33</v>
      </c>
    </row>
    <row r="35" spans="2:19" ht="15" customHeight="1" x14ac:dyDescent="0.25">
      <c r="B35" s="59" t="s">
        <v>70</v>
      </c>
      <c r="C35" s="56" t="s">
        <v>30</v>
      </c>
      <c r="D35" s="60">
        <v>800</v>
      </c>
      <c r="E35" s="60">
        <v>1600</v>
      </c>
      <c r="F35" s="60">
        <v>2000</v>
      </c>
      <c r="G35" s="60">
        <v>2000</v>
      </c>
      <c r="H35" s="60">
        <v>2120</v>
      </c>
      <c r="I35" s="60">
        <v>2230</v>
      </c>
      <c r="J35" s="60">
        <v>2350</v>
      </c>
      <c r="K35" s="60">
        <v>2480</v>
      </c>
      <c r="L35" s="60">
        <v>2600</v>
      </c>
      <c r="M35" s="60">
        <v>2720</v>
      </c>
      <c r="N35" s="60">
        <v>2840</v>
      </c>
      <c r="O35" s="60">
        <v>6400</v>
      </c>
      <c r="P35" s="60">
        <v>23740</v>
      </c>
      <c r="Q35" s="61" t="s">
        <v>29</v>
      </c>
      <c r="R35" s="58" t="s">
        <v>30</v>
      </c>
      <c r="S35" s="56" t="s">
        <v>30</v>
      </c>
    </row>
    <row r="36" spans="2:19" ht="15" customHeight="1" x14ac:dyDescent="0.25">
      <c r="B36" s="3" t="s">
        <v>71</v>
      </c>
      <c r="C36" s="3"/>
      <c r="D36" s="52" t="s">
        <v>30</v>
      </c>
      <c r="E36" s="52" t="s">
        <v>30</v>
      </c>
      <c r="F36" s="52" t="s">
        <v>30</v>
      </c>
      <c r="G36" s="52" t="s">
        <v>30</v>
      </c>
      <c r="H36" s="52" t="s">
        <v>30</v>
      </c>
      <c r="I36" s="52" t="s">
        <v>30</v>
      </c>
      <c r="J36" s="52" t="s">
        <v>30</v>
      </c>
      <c r="K36" s="52" t="s">
        <v>30</v>
      </c>
      <c r="L36" s="52" t="s">
        <v>30</v>
      </c>
      <c r="M36" s="52" t="s">
        <v>30</v>
      </c>
      <c r="N36" s="52" t="s">
        <v>30</v>
      </c>
      <c r="O36" s="52" t="s">
        <v>30</v>
      </c>
      <c r="P36" s="52" t="s">
        <v>30</v>
      </c>
      <c r="Q36" s="4"/>
      <c r="R36" s="4"/>
      <c r="S36" s="3" t="s">
        <v>30</v>
      </c>
    </row>
    <row r="37" spans="2:19" ht="15" customHeight="1" x14ac:dyDescent="0.25">
      <c r="B37" s="127" t="str">
        <f>HYPERLINK("https://www.pbo.gov.au/elections/2025-general-election/2025-election-commitments-costings/Accessing%20new%20markets", "ECR-2025-1328")</f>
        <v>ECR-2025-1328</v>
      </c>
      <c r="C37" s="56" t="s">
        <v>72</v>
      </c>
      <c r="D37" s="57">
        <v>-25</v>
      </c>
      <c r="E37" s="57">
        <v>-25</v>
      </c>
      <c r="F37" s="57">
        <v>0</v>
      </c>
      <c r="G37" s="57">
        <v>0</v>
      </c>
      <c r="H37" s="57">
        <v>0</v>
      </c>
      <c r="I37" s="57">
        <v>0</v>
      </c>
      <c r="J37" s="57">
        <v>0</v>
      </c>
      <c r="K37" s="57">
        <v>0</v>
      </c>
      <c r="L37" s="57">
        <v>0</v>
      </c>
      <c r="M37" s="57">
        <v>0</v>
      </c>
      <c r="N37" s="57">
        <v>0</v>
      </c>
      <c r="O37" s="57">
        <v>-50</v>
      </c>
      <c r="P37" s="57">
        <v>-50</v>
      </c>
      <c r="Q37" s="58"/>
      <c r="R37" s="58"/>
      <c r="S37" s="56" t="s">
        <v>73</v>
      </c>
    </row>
    <row r="38" spans="2:19" ht="15" customHeight="1" x14ac:dyDescent="0.25">
      <c r="B38" s="127" t="str">
        <f>HYPERLINK("https://www.pbo.gov.au/elections/2025-general-election/2025-election-commitments-costings/Boosting%20Alice%20Springs%20tourism", "ECR-2025-1784")</f>
        <v>ECR-2025-1784</v>
      </c>
      <c r="C38" s="56" t="s">
        <v>74</v>
      </c>
      <c r="D38" s="57">
        <v>-4.3</v>
      </c>
      <c r="E38" s="57">
        <v>-4.2</v>
      </c>
      <c r="F38" s="57">
        <v>0</v>
      </c>
      <c r="G38" s="57">
        <v>0</v>
      </c>
      <c r="H38" s="57">
        <v>0</v>
      </c>
      <c r="I38" s="57">
        <v>0</v>
      </c>
      <c r="J38" s="57">
        <v>0</v>
      </c>
      <c r="K38" s="57">
        <v>0</v>
      </c>
      <c r="L38" s="57">
        <v>0</v>
      </c>
      <c r="M38" s="57">
        <v>0</v>
      </c>
      <c r="N38" s="57">
        <v>0</v>
      </c>
      <c r="O38" s="57">
        <v>-8.5</v>
      </c>
      <c r="P38" s="57">
        <v>-8.5</v>
      </c>
      <c r="Q38" s="58"/>
      <c r="R38" s="58"/>
      <c r="S38" s="56" t="s">
        <v>75</v>
      </c>
    </row>
    <row r="39" spans="2:19" ht="15" customHeight="1" x14ac:dyDescent="0.25">
      <c r="B39" s="127" t="str">
        <f>HYPERLINK("https://www.pbo.gov.au/elections/2025-general-election/2025-election-commitments-costings/Reef%20Education%20Experience%20Fund", "ECR-2025-1536")</f>
        <v>ECR-2025-1536</v>
      </c>
      <c r="C39" s="56" t="s">
        <v>76</v>
      </c>
      <c r="D39" s="57">
        <v>-5</v>
      </c>
      <c r="E39" s="57">
        <v>-5</v>
      </c>
      <c r="F39" s="57">
        <v>0</v>
      </c>
      <c r="G39" s="57">
        <v>0</v>
      </c>
      <c r="H39" s="57">
        <v>0</v>
      </c>
      <c r="I39" s="57">
        <v>0</v>
      </c>
      <c r="J39" s="57">
        <v>0</v>
      </c>
      <c r="K39" s="57">
        <v>0</v>
      </c>
      <c r="L39" s="57">
        <v>0</v>
      </c>
      <c r="M39" s="57">
        <v>0</v>
      </c>
      <c r="N39" s="57">
        <v>0</v>
      </c>
      <c r="O39" s="57">
        <v>-10</v>
      </c>
      <c r="P39" s="57">
        <v>-10</v>
      </c>
      <c r="Q39" s="58"/>
      <c r="R39" s="58"/>
      <c r="S39" s="56" t="s">
        <v>77</v>
      </c>
    </row>
    <row r="40" spans="2:19" ht="15" customHeight="1" x14ac:dyDescent="0.25">
      <c r="B40" s="59" t="s">
        <v>78</v>
      </c>
      <c r="C40" s="59"/>
      <c r="D40" s="60">
        <v>-34.299999999999997</v>
      </c>
      <c r="E40" s="60">
        <v>-34.200000000000003</v>
      </c>
      <c r="F40" s="60">
        <v>0</v>
      </c>
      <c r="G40" s="60">
        <v>0</v>
      </c>
      <c r="H40" s="60">
        <v>0</v>
      </c>
      <c r="I40" s="60">
        <v>0</v>
      </c>
      <c r="J40" s="60">
        <v>0</v>
      </c>
      <c r="K40" s="60">
        <v>0</v>
      </c>
      <c r="L40" s="60">
        <v>0</v>
      </c>
      <c r="M40" s="60">
        <v>0</v>
      </c>
      <c r="N40" s="60">
        <v>0</v>
      </c>
      <c r="O40" s="60">
        <v>-68.5</v>
      </c>
      <c r="P40" s="60">
        <v>-68.5</v>
      </c>
      <c r="Q40" s="61" t="s">
        <v>29</v>
      </c>
      <c r="R40" s="61"/>
      <c r="S40" s="59" t="s">
        <v>30</v>
      </c>
    </row>
    <row r="41" spans="2:19" ht="15" customHeight="1" x14ac:dyDescent="0.25">
      <c r="B41" s="3" t="s">
        <v>79</v>
      </c>
      <c r="C41" s="3"/>
      <c r="D41" s="52" t="s">
        <v>30</v>
      </c>
      <c r="E41" s="52" t="s">
        <v>30</v>
      </c>
      <c r="F41" s="52" t="s">
        <v>30</v>
      </c>
      <c r="G41" s="52" t="s">
        <v>30</v>
      </c>
      <c r="H41" s="52" t="s">
        <v>30</v>
      </c>
      <c r="I41" s="52" t="s">
        <v>30</v>
      </c>
      <c r="J41" s="52" t="s">
        <v>30</v>
      </c>
      <c r="K41" s="52" t="s">
        <v>30</v>
      </c>
      <c r="L41" s="52" t="s">
        <v>30</v>
      </c>
      <c r="M41" s="52" t="s">
        <v>30</v>
      </c>
      <c r="N41" s="52" t="s">
        <v>30</v>
      </c>
      <c r="O41" s="52" t="s">
        <v>30</v>
      </c>
      <c r="P41" s="52" t="s">
        <v>30</v>
      </c>
      <c r="Q41" s="4"/>
      <c r="R41" s="4"/>
      <c r="S41" s="3" t="s">
        <v>30</v>
      </c>
    </row>
    <row r="42" spans="2:19" ht="15" customHeight="1" x14ac:dyDescent="0.25">
      <c r="B42" s="127" t="str">
        <f>HYPERLINK("https://www.pbo.gov.au/elections/2025-general-election/2025-election-commitments-costings/1800MEDICARE", "ECR-2025-1500")</f>
        <v>ECR-2025-1500</v>
      </c>
      <c r="C42" s="56" t="s">
        <v>80</v>
      </c>
      <c r="D42" s="57">
        <v>-60.8</v>
      </c>
      <c r="E42" s="57">
        <v>-55.6</v>
      </c>
      <c r="F42" s="57">
        <v>-45.8</v>
      </c>
      <c r="G42" s="57">
        <v>-46.5</v>
      </c>
      <c r="H42" s="57">
        <v>-48.8</v>
      </c>
      <c r="I42" s="57">
        <v>-51.1</v>
      </c>
      <c r="J42" s="57">
        <v>-53.5</v>
      </c>
      <c r="K42" s="57">
        <v>-56</v>
      </c>
      <c r="L42" s="57">
        <v>-58.7</v>
      </c>
      <c r="M42" s="57">
        <v>-61.5</v>
      </c>
      <c r="N42" s="57">
        <v>-64.5</v>
      </c>
      <c r="O42" s="57">
        <v>-208.7</v>
      </c>
      <c r="P42" s="57">
        <v>-602.79999999999995</v>
      </c>
      <c r="Q42" s="58"/>
      <c r="R42" s="58"/>
      <c r="S42" s="56" t="s">
        <v>81</v>
      </c>
    </row>
    <row r="43" spans="2:19" ht="15" customHeight="1" x14ac:dyDescent="0.25">
      <c r="B43" s="127" t="str">
        <f>HYPERLINK("https://www.pbo.gov.au/elections/2025-general-election/2025-election-commitments-costings/ACT-health-and-aged-care-package", "ECR-2025-1406")</f>
        <v>ECR-2025-1406</v>
      </c>
      <c r="C43" s="56" t="s">
        <v>82</v>
      </c>
      <c r="D43" s="57">
        <v>-24.3</v>
      </c>
      <c r="E43" s="57">
        <v>0</v>
      </c>
      <c r="F43" s="57">
        <v>0</v>
      </c>
      <c r="G43" s="57">
        <v>0</v>
      </c>
      <c r="H43" s="57">
        <v>0</v>
      </c>
      <c r="I43" s="57">
        <v>0</v>
      </c>
      <c r="J43" s="57">
        <v>0</v>
      </c>
      <c r="K43" s="57">
        <v>0</v>
      </c>
      <c r="L43" s="57">
        <v>0</v>
      </c>
      <c r="M43" s="57">
        <v>0</v>
      </c>
      <c r="N43" s="57">
        <v>0</v>
      </c>
      <c r="O43" s="57">
        <v>-24.3</v>
      </c>
      <c r="P43" s="57">
        <v>-24.3</v>
      </c>
      <c r="Q43" s="58"/>
      <c r="R43" s="58"/>
      <c r="S43" s="56" t="s">
        <v>83</v>
      </c>
    </row>
    <row r="44" spans="2:19" ht="15" customHeight="1" x14ac:dyDescent="0.25">
      <c r="B44" s="127" t="s">
        <v>84</v>
      </c>
      <c r="C44" s="56" t="s">
        <v>85</v>
      </c>
      <c r="D44" s="57">
        <v>0</v>
      </c>
      <c r="E44" s="57">
        <v>0</v>
      </c>
      <c r="F44" s="57">
        <v>0</v>
      </c>
      <c r="G44" s="57">
        <v>0</v>
      </c>
      <c r="H44" s="57">
        <v>0</v>
      </c>
      <c r="I44" s="57">
        <v>0</v>
      </c>
      <c r="J44" s="57">
        <v>0</v>
      </c>
      <c r="K44" s="57">
        <v>0</v>
      </c>
      <c r="L44" s="57">
        <v>0</v>
      </c>
      <c r="M44" s="57">
        <v>0</v>
      </c>
      <c r="N44" s="57">
        <v>0</v>
      </c>
      <c r="O44" s="57">
        <v>0</v>
      </c>
      <c r="P44" s="57">
        <v>0</v>
      </c>
      <c r="Q44" s="58"/>
      <c r="R44" s="58"/>
      <c r="S44" s="56" t="s">
        <v>86</v>
      </c>
    </row>
    <row r="45" spans="2:19" ht="15" customHeight="1" x14ac:dyDescent="0.25">
      <c r="B45" s="127" t="str">
        <f>HYPERLINK("https://www.pbo.gov.au/elections/2025-general-election/2025-election-commitments-costings/backing-mens-health", "ECR-2025-1117")</f>
        <v>ECR-2025-1117</v>
      </c>
      <c r="C45" s="56" t="s">
        <v>87</v>
      </c>
      <c r="D45" s="57">
        <v>-11.7</v>
      </c>
      <c r="E45" s="57">
        <v>-11.7</v>
      </c>
      <c r="F45" s="57">
        <v>-6</v>
      </c>
      <c r="G45" s="57">
        <v>-2.6</v>
      </c>
      <c r="H45" s="57">
        <v>0</v>
      </c>
      <c r="I45" s="57">
        <v>0</v>
      </c>
      <c r="J45" s="57">
        <v>0</v>
      </c>
      <c r="K45" s="57">
        <v>0</v>
      </c>
      <c r="L45" s="57">
        <v>0</v>
      </c>
      <c r="M45" s="57">
        <v>0</v>
      </c>
      <c r="N45" s="57">
        <v>0</v>
      </c>
      <c r="O45" s="57">
        <v>-32</v>
      </c>
      <c r="P45" s="57">
        <v>-32</v>
      </c>
      <c r="Q45" s="58"/>
      <c r="R45" s="58"/>
      <c r="S45" s="56" t="s">
        <v>88</v>
      </c>
    </row>
    <row r="46" spans="2:19" ht="15" customHeight="1" x14ac:dyDescent="0.25">
      <c r="B46" s="127" t="str">
        <f>HYPERLINK("https://www.pbo.gov.au/elections/2025-general-election/2025-election-commitments-costings/burnie-health-hub", "ECR-2025-1143")</f>
        <v>ECR-2025-1143</v>
      </c>
      <c r="C46" s="56" t="s">
        <v>89</v>
      </c>
      <c r="D46" s="57">
        <v>-4</v>
      </c>
      <c r="E46" s="57">
        <v>-4</v>
      </c>
      <c r="F46" s="57">
        <v>0</v>
      </c>
      <c r="G46" s="57">
        <v>0</v>
      </c>
      <c r="H46" s="57">
        <v>0</v>
      </c>
      <c r="I46" s="57">
        <v>0</v>
      </c>
      <c r="J46" s="57">
        <v>0</v>
      </c>
      <c r="K46" s="57">
        <v>0</v>
      </c>
      <c r="L46" s="57">
        <v>0</v>
      </c>
      <c r="M46" s="57">
        <v>0</v>
      </c>
      <c r="N46" s="57">
        <v>0</v>
      </c>
      <c r="O46" s="57">
        <v>-8</v>
      </c>
      <c r="P46" s="57">
        <v>-8</v>
      </c>
      <c r="Q46" s="58"/>
      <c r="R46" s="58"/>
      <c r="S46" s="56" t="s">
        <v>90</v>
      </c>
    </row>
    <row r="47" spans="2:19" ht="15" customHeight="1" x14ac:dyDescent="0.25">
      <c r="B47" s="127" t="str">
        <f>HYPERLINK("https://www.pbo.gov.au/elections/2025-general-election/2025-election-commitments-costings/Careflight", "ECR-2025-1850")</f>
        <v>ECR-2025-1850</v>
      </c>
      <c r="C47" s="56" t="s">
        <v>91</v>
      </c>
      <c r="D47" s="57">
        <v>-10.1</v>
      </c>
      <c r="E47" s="57">
        <v>0</v>
      </c>
      <c r="F47" s="57">
        <v>0</v>
      </c>
      <c r="G47" s="57">
        <v>0</v>
      </c>
      <c r="H47" s="57">
        <v>0</v>
      </c>
      <c r="I47" s="57">
        <v>0</v>
      </c>
      <c r="J47" s="57">
        <v>0</v>
      </c>
      <c r="K47" s="57">
        <v>0</v>
      </c>
      <c r="L47" s="57">
        <v>0</v>
      </c>
      <c r="M47" s="57">
        <v>0</v>
      </c>
      <c r="N47" s="57">
        <v>0</v>
      </c>
      <c r="O47" s="57">
        <v>-10.1</v>
      </c>
      <c r="P47" s="57">
        <v>-10.1</v>
      </c>
      <c r="Q47" s="58"/>
      <c r="R47" s="58"/>
      <c r="S47" s="56" t="s">
        <v>92</v>
      </c>
    </row>
    <row r="48" spans="2:19" ht="15" customHeight="1" x14ac:dyDescent="0.25">
      <c r="B48" s="127" t="str">
        <f>HYPERLINK("https://www.pbo.gov.au/elections/2025-general-election/2025-election-commitments-costings/constructing-health-and-engineering-wing-cquniversity-cairns", "ECR-2025-1686")</f>
        <v>ECR-2025-1686</v>
      </c>
      <c r="C48" s="56" t="s">
        <v>93</v>
      </c>
      <c r="D48" s="57">
        <v>-13.8</v>
      </c>
      <c r="E48" s="57">
        <v>-13.7</v>
      </c>
      <c r="F48" s="57">
        <v>0</v>
      </c>
      <c r="G48" s="57">
        <v>0</v>
      </c>
      <c r="H48" s="57">
        <v>0</v>
      </c>
      <c r="I48" s="57">
        <v>0</v>
      </c>
      <c r="J48" s="57">
        <v>0</v>
      </c>
      <c r="K48" s="57">
        <v>0</v>
      </c>
      <c r="L48" s="57">
        <v>0</v>
      </c>
      <c r="M48" s="57">
        <v>0</v>
      </c>
      <c r="N48" s="57">
        <v>0</v>
      </c>
      <c r="O48" s="57">
        <v>-27.5</v>
      </c>
      <c r="P48" s="57">
        <v>-27.5</v>
      </c>
      <c r="Q48" s="58"/>
      <c r="R48" s="58"/>
      <c r="S48" s="56" t="s">
        <v>94</v>
      </c>
    </row>
    <row r="49" spans="2:19" ht="15" customHeight="1" x14ac:dyDescent="0.25">
      <c r="B49" s="127" t="str">
        <f>HYPERLINK("https://www.pbo.gov.au/elections/2025-general-election/2025-election-commitments-costings/Dandenong%20Hospital%20ICU%20upgrade", "ECR-2025-1157")</f>
        <v>ECR-2025-1157</v>
      </c>
      <c r="C49" s="56" t="s">
        <v>95</v>
      </c>
      <c r="D49" s="57">
        <v>-5</v>
      </c>
      <c r="E49" s="57">
        <v>0</v>
      </c>
      <c r="F49" s="57">
        <v>0</v>
      </c>
      <c r="G49" s="57">
        <v>0</v>
      </c>
      <c r="H49" s="57">
        <v>0</v>
      </c>
      <c r="I49" s="57">
        <v>0</v>
      </c>
      <c r="J49" s="57">
        <v>0</v>
      </c>
      <c r="K49" s="57">
        <v>0</v>
      </c>
      <c r="L49" s="57">
        <v>0</v>
      </c>
      <c r="M49" s="57">
        <v>0</v>
      </c>
      <c r="N49" s="57">
        <v>0</v>
      </c>
      <c r="O49" s="57">
        <v>-5</v>
      </c>
      <c r="P49" s="57">
        <v>-5</v>
      </c>
      <c r="Q49" s="58"/>
      <c r="R49" s="58"/>
      <c r="S49" s="56" t="s">
        <v>96</v>
      </c>
    </row>
    <row r="50" spans="2:19" ht="15" customHeight="1" x14ac:dyDescent="0.25">
      <c r="B50" s="127" t="str">
        <f>HYPERLINK("https://www.pbo.gov.au/elections/2025-general-election/2025-election-commitments-costings/fairfield-hospital-emergency-department-expansion", "ECR-2025-1858")</f>
        <v>ECR-2025-1858</v>
      </c>
      <c r="C50" s="56" t="s">
        <v>97</v>
      </c>
      <c r="D50" s="57">
        <v>-20</v>
      </c>
      <c r="E50" s="57">
        <v>-35</v>
      </c>
      <c r="F50" s="57">
        <v>-25</v>
      </c>
      <c r="G50" s="57">
        <v>0</v>
      </c>
      <c r="H50" s="57">
        <v>0</v>
      </c>
      <c r="I50" s="57">
        <v>0</v>
      </c>
      <c r="J50" s="57">
        <v>0</v>
      </c>
      <c r="K50" s="57">
        <v>0</v>
      </c>
      <c r="L50" s="57">
        <v>0</v>
      </c>
      <c r="M50" s="57">
        <v>0</v>
      </c>
      <c r="N50" s="57">
        <v>0</v>
      </c>
      <c r="O50" s="57">
        <v>-80</v>
      </c>
      <c r="P50" s="57">
        <v>-80</v>
      </c>
      <c r="Q50" s="58"/>
      <c r="R50" s="58"/>
      <c r="S50" s="56" t="s">
        <v>98</v>
      </c>
    </row>
    <row r="51" spans="2:19" ht="15" customHeight="1" x14ac:dyDescent="0.25">
      <c r="B51" s="127" t="str">
        <f>HYPERLINK("https://www.pbo.gov.au/elections/2025-general-election/2025-election-commitments-costings/mental-health-embrace-kids", "ECR-2025-1582")</f>
        <v>ECR-2025-1582</v>
      </c>
      <c r="C51" s="56" t="s">
        <v>99</v>
      </c>
      <c r="D51" s="57">
        <v>-1.8</v>
      </c>
      <c r="E51" s="57">
        <v>-1.8</v>
      </c>
      <c r="F51" s="57">
        <v>0</v>
      </c>
      <c r="G51" s="57">
        <v>0</v>
      </c>
      <c r="H51" s="57">
        <v>0</v>
      </c>
      <c r="I51" s="57">
        <v>0</v>
      </c>
      <c r="J51" s="57">
        <v>0</v>
      </c>
      <c r="K51" s="57">
        <v>0</v>
      </c>
      <c r="L51" s="57">
        <v>0</v>
      </c>
      <c r="M51" s="57">
        <v>0</v>
      </c>
      <c r="N51" s="57">
        <v>0</v>
      </c>
      <c r="O51" s="57">
        <v>-3.6</v>
      </c>
      <c r="P51" s="57">
        <v>-3.6</v>
      </c>
      <c r="Q51" s="58"/>
      <c r="R51" s="58"/>
      <c r="S51" s="56" t="s">
        <v>100</v>
      </c>
    </row>
    <row r="52" spans="2:19" ht="15" customHeight="1" x14ac:dyDescent="0.25">
      <c r="B52" s="127" t="str">
        <f>HYPERLINK("https://www.pbo.gov.au/elections/2025-general-election/2025-election-commitments-costings/more-free-mental-health-services", "ECR-2025-1566")</f>
        <v>ECR-2025-1566</v>
      </c>
      <c r="C52" s="56" t="s">
        <v>101</v>
      </c>
      <c r="D52" s="57">
        <v>-21.2</v>
      </c>
      <c r="E52" s="57">
        <v>-185.2</v>
      </c>
      <c r="F52" s="57">
        <v>-330.2</v>
      </c>
      <c r="G52" s="57">
        <v>-576.20000000000005</v>
      </c>
      <c r="H52" s="57">
        <v>-466</v>
      </c>
      <c r="I52" s="57">
        <v>-482</v>
      </c>
      <c r="J52" s="57">
        <v>-493</v>
      </c>
      <c r="K52" s="57">
        <v>-504</v>
      </c>
      <c r="L52" s="57">
        <v>-515</v>
      </c>
      <c r="M52" s="57">
        <v>-526</v>
      </c>
      <c r="N52" s="57">
        <v>-538</v>
      </c>
      <c r="O52" s="57">
        <v>-1112.8</v>
      </c>
      <c r="P52" s="57">
        <v>-4636.8</v>
      </c>
      <c r="Q52" s="58"/>
      <c r="R52" s="58"/>
      <c r="S52" s="56" t="s">
        <v>102</v>
      </c>
    </row>
    <row r="53" spans="2:19" ht="15" customHeight="1" x14ac:dyDescent="0.25">
      <c r="B53" s="127" t="str">
        <f>HYPERLINK("https://www.pbo.gov.au/elections/2025-general-election/2025-election-commitments-costings/new-health-and-housing-clinic-brisbanes-west-end", "ECR-2025-1862")</f>
        <v>ECR-2025-1862</v>
      </c>
      <c r="C53" s="56" t="s">
        <v>103</v>
      </c>
      <c r="D53" s="57">
        <v>-10</v>
      </c>
      <c r="E53" s="57">
        <v>0</v>
      </c>
      <c r="F53" s="57">
        <v>0</v>
      </c>
      <c r="G53" s="57">
        <v>0</v>
      </c>
      <c r="H53" s="57">
        <v>0</v>
      </c>
      <c r="I53" s="57">
        <v>0</v>
      </c>
      <c r="J53" s="57">
        <v>0</v>
      </c>
      <c r="K53" s="57">
        <v>0</v>
      </c>
      <c r="L53" s="57">
        <v>0</v>
      </c>
      <c r="M53" s="57">
        <v>0</v>
      </c>
      <c r="N53" s="57">
        <v>0</v>
      </c>
      <c r="O53" s="57">
        <v>-10</v>
      </c>
      <c r="P53" s="57">
        <v>-10</v>
      </c>
      <c r="Q53" s="58"/>
      <c r="R53" s="58"/>
      <c r="S53" s="56" t="s">
        <v>104</v>
      </c>
    </row>
    <row r="54" spans="2:19" ht="15" customHeight="1" x14ac:dyDescent="0.25">
      <c r="B54" s="127" t="str">
        <f>HYPERLINK("https://www.pbo.gov.au/elections/2025-general-election/2025-election-commitments-costings/preventative-health-programs-far-north-queensland", "ECR-2025-1439")</f>
        <v>ECR-2025-1439</v>
      </c>
      <c r="C54" s="56" t="s">
        <v>105</v>
      </c>
      <c r="D54" s="57">
        <v>-2</v>
      </c>
      <c r="E54" s="57">
        <v>0</v>
      </c>
      <c r="F54" s="57">
        <v>0</v>
      </c>
      <c r="G54" s="57">
        <v>0</v>
      </c>
      <c r="H54" s="57">
        <v>0</v>
      </c>
      <c r="I54" s="57">
        <v>0</v>
      </c>
      <c r="J54" s="57">
        <v>0</v>
      </c>
      <c r="K54" s="57">
        <v>0</v>
      </c>
      <c r="L54" s="57">
        <v>0</v>
      </c>
      <c r="M54" s="57">
        <v>0</v>
      </c>
      <c r="N54" s="57">
        <v>0</v>
      </c>
      <c r="O54" s="57">
        <v>-2</v>
      </c>
      <c r="P54" s="57">
        <v>-2</v>
      </c>
      <c r="Q54" s="58"/>
      <c r="R54" s="58"/>
      <c r="S54" s="56" t="s">
        <v>106</v>
      </c>
    </row>
    <row r="55" spans="2:19" ht="15" customHeight="1" x14ac:dyDescent="0.25">
      <c r="B55" s="127" t="str">
        <f>HYPERLINK("https://www.pbo.gov.au/elections/2025-general-election/2025-election-commitments-costings/providing-inclusive-culturally-safe-healthcare-lgbtiqa-australians", "ECR-2025-1061")</f>
        <v>ECR-2025-1061</v>
      </c>
      <c r="C55" s="56" t="s">
        <v>107</v>
      </c>
      <c r="D55" s="57">
        <v>-4</v>
      </c>
      <c r="E55" s="57">
        <v>-3</v>
      </c>
      <c r="F55" s="57">
        <v>-3</v>
      </c>
      <c r="G55" s="57">
        <v>0</v>
      </c>
      <c r="H55" s="57">
        <v>0</v>
      </c>
      <c r="I55" s="57">
        <v>0</v>
      </c>
      <c r="J55" s="57">
        <v>0</v>
      </c>
      <c r="K55" s="57">
        <v>0</v>
      </c>
      <c r="L55" s="57">
        <v>0</v>
      </c>
      <c r="M55" s="57">
        <v>0</v>
      </c>
      <c r="N55" s="57">
        <v>0</v>
      </c>
      <c r="O55" s="57">
        <v>-10</v>
      </c>
      <c r="P55" s="57">
        <v>-10</v>
      </c>
      <c r="Q55" s="58"/>
      <c r="R55" s="58"/>
      <c r="S55" s="56" t="s">
        <v>108</v>
      </c>
    </row>
    <row r="56" spans="2:19" ht="15" customHeight="1" x14ac:dyDescent="0.25">
      <c r="B56" s="127" t="str">
        <f>HYPERLINK("https://www.pbo.gov.au/elections/2025-general-election/2025-election-commitments-costings/Smithton-health-hub", "ECR-2025-1848")</f>
        <v>ECR-2025-1848</v>
      </c>
      <c r="C56" s="56" t="s">
        <v>109</v>
      </c>
      <c r="D56" s="57">
        <v>-10.1</v>
      </c>
      <c r="E56" s="57">
        <v>0</v>
      </c>
      <c r="F56" s="57">
        <v>0</v>
      </c>
      <c r="G56" s="57">
        <v>0</v>
      </c>
      <c r="H56" s="57">
        <v>0</v>
      </c>
      <c r="I56" s="57">
        <v>0</v>
      </c>
      <c r="J56" s="57">
        <v>0</v>
      </c>
      <c r="K56" s="57">
        <v>0</v>
      </c>
      <c r="L56" s="57">
        <v>0</v>
      </c>
      <c r="M56" s="57">
        <v>0</v>
      </c>
      <c r="N56" s="57">
        <v>0</v>
      </c>
      <c r="O56" s="57">
        <v>-10.1</v>
      </c>
      <c r="P56" s="57">
        <v>-10.1</v>
      </c>
      <c r="Q56" s="58"/>
      <c r="R56" s="58"/>
      <c r="S56" s="56" t="s">
        <v>110</v>
      </c>
    </row>
    <row r="57" spans="2:19" ht="15" customHeight="1" x14ac:dyDescent="0.25">
      <c r="B57" s="127" t="str">
        <f>HYPERLINK("https://www.pbo.gov.au/elections/2025-general-election/2025-election-commitments-costings/Street%20Side%20Medics", "ECR-2025-1007")</f>
        <v>ECR-2025-1007</v>
      </c>
      <c r="C57" s="56" t="s">
        <v>111</v>
      </c>
      <c r="D57" s="57">
        <v>-0.5</v>
      </c>
      <c r="E57" s="57">
        <v>-0.7</v>
      </c>
      <c r="F57" s="57">
        <v>-0.7</v>
      </c>
      <c r="G57" s="57">
        <v>-0.7</v>
      </c>
      <c r="H57" s="57">
        <v>0</v>
      </c>
      <c r="I57" s="57">
        <v>0</v>
      </c>
      <c r="J57" s="57">
        <v>0</v>
      </c>
      <c r="K57" s="57">
        <v>0</v>
      </c>
      <c r="L57" s="57">
        <v>0</v>
      </c>
      <c r="M57" s="57">
        <v>0</v>
      </c>
      <c r="N57" s="57">
        <v>0</v>
      </c>
      <c r="O57" s="57">
        <v>-2.6</v>
      </c>
      <c r="P57" s="57">
        <v>-2.6</v>
      </c>
      <c r="Q57" s="58"/>
      <c r="R57" s="58"/>
      <c r="S57" s="56" t="s">
        <v>112</v>
      </c>
    </row>
    <row r="58" spans="2:19" ht="15" customHeight="1" x14ac:dyDescent="0.25">
      <c r="B58" s="127" t="str">
        <f>HYPERLINK("https://www.pbo.gov.au/elections/2025-general-election/2025-election-commitments-costings/supporting-medical-research", "ECR-2025-1306")</f>
        <v>ECR-2025-1306</v>
      </c>
      <c r="C58" s="56" t="s">
        <v>113</v>
      </c>
      <c r="D58" s="57">
        <v>-2.5</v>
      </c>
      <c r="E58" s="57">
        <v>-2.5</v>
      </c>
      <c r="F58" s="57">
        <v>-2.5</v>
      </c>
      <c r="G58" s="57">
        <v>0</v>
      </c>
      <c r="H58" s="57">
        <v>0</v>
      </c>
      <c r="I58" s="57">
        <v>0</v>
      </c>
      <c r="J58" s="57">
        <v>0</v>
      </c>
      <c r="K58" s="57">
        <v>0</v>
      </c>
      <c r="L58" s="57">
        <v>0</v>
      </c>
      <c r="M58" s="57">
        <v>0</v>
      </c>
      <c r="N58" s="57">
        <v>0</v>
      </c>
      <c r="O58" s="57">
        <v>-7.5</v>
      </c>
      <c r="P58" s="57">
        <v>-7.5</v>
      </c>
      <c r="Q58" s="58"/>
      <c r="R58" s="58"/>
      <c r="S58" s="56" t="s">
        <v>33</v>
      </c>
    </row>
    <row r="59" spans="2:19" ht="15" customHeight="1" x14ac:dyDescent="0.25">
      <c r="B59" s="59" t="s">
        <v>114</v>
      </c>
      <c r="C59" s="59"/>
      <c r="D59" s="60">
        <v>-201.8</v>
      </c>
      <c r="E59" s="60">
        <v>-313.2</v>
      </c>
      <c r="F59" s="60">
        <v>-413.2</v>
      </c>
      <c r="G59" s="60">
        <v>-626</v>
      </c>
      <c r="H59" s="60">
        <v>-514.79999999999995</v>
      </c>
      <c r="I59" s="60">
        <v>-533.1</v>
      </c>
      <c r="J59" s="60">
        <v>-546.5</v>
      </c>
      <c r="K59" s="60">
        <v>-560</v>
      </c>
      <c r="L59" s="60">
        <v>-573.70000000000005</v>
      </c>
      <c r="M59" s="60">
        <v>-587.5</v>
      </c>
      <c r="N59" s="60">
        <v>-602.5</v>
      </c>
      <c r="O59" s="60">
        <v>-1554.2</v>
      </c>
      <c r="P59" s="60">
        <v>-5472.3</v>
      </c>
      <c r="Q59" s="61" t="s">
        <v>29</v>
      </c>
      <c r="R59" s="61"/>
      <c r="S59" s="59" t="s">
        <v>30</v>
      </c>
    </row>
    <row r="60" spans="2:19" ht="15" customHeight="1" x14ac:dyDescent="0.25">
      <c r="B60" s="3" t="s">
        <v>115</v>
      </c>
      <c r="C60" s="3"/>
      <c r="D60" s="52" t="s">
        <v>30</v>
      </c>
      <c r="E60" s="52" t="s">
        <v>30</v>
      </c>
      <c r="F60" s="52" t="s">
        <v>30</v>
      </c>
      <c r="G60" s="52" t="s">
        <v>30</v>
      </c>
      <c r="H60" s="52" t="s">
        <v>30</v>
      </c>
      <c r="I60" s="52" t="s">
        <v>30</v>
      </c>
      <c r="J60" s="52" t="s">
        <v>30</v>
      </c>
      <c r="K60" s="52" t="s">
        <v>30</v>
      </c>
      <c r="L60" s="52" t="s">
        <v>30</v>
      </c>
      <c r="M60" s="52" t="s">
        <v>30</v>
      </c>
      <c r="N60" s="52" t="s">
        <v>30</v>
      </c>
      <c r="O60" s="52" t="s">
        <v>30</v>
      </c>
      <c r="P60" s="52" t="s">
        <v>30</v>
      </c>
      <c r="Q60" s="4"/>
      <c r="R60" s="4"/>
      <c r="S60" s="3" t="s">
        <v>30</v>
      </c>
    </row>
    <row r="61" spans="2:19" ht="15" customHeight="1" x14ac:dyDescent="0.25">
      <c r="B61" s="127" t="str">
        <f>HYPERLINK("https://www.pbo.gov.au/elections/2025-general-election/2025-election-commitments-costings/community-language-schools", "ECR-2025-1878")</f>
        <v>ECR-2025-1878</v>
      </c>
      <c r="C61" s="56" t="s">
        <v>116</v>
      </c>
      <c r="D61" s="57">
        <v>-5.5</v>
      </c>
      <c r="E61" s="57">
        <v>-7.6</v>
      </c>
      <c r="F61" s="57">
        <v>-7.6</v>
      </c>
      <c r="G61" s="57">
        <v>-4.9000000000000004</v>
      </c>
      <c r="H61" s="57">
        <v>0</v>
      </c>
      <c r="I61" s="57">
        <v>0</v>
      </c>
      <c r="J61" s="57">
        <v>0</v>
      </c>
      <c r="K61" s="57">
        <v>0</v>
      </c>
      <c r="L61" s="57">
        <v>0</v>
      </c>
      <c r="M61" s="57">
        <v>0</v>
      </c>
      <c r="N61" s="57">
        <v>0</v>
      </c>
      <c r="O61" s="57">
        <v>-25.6</v>
      </c>
      <c r="P61" s="57">
        <v>-25.6</v>
      </c>
      <c r="Q61" s="61"/>
      <c r="R61" s="61"/>
      <c r="S61" s="56" t="s">
        <v>117</v>
      </c>
    </row>
    <row r="62" spans="2:19" ht="15" customHeight="1" x14ac:dyDescent="0.25">
      <c r="B62" s="127" t="str">
        <f>HYPERLINK("https://www.pbo.gov.au/elections/2025-general-election/2025-election-commitments-costings/increasing-student-visa-fees", "ECR-2025-1891")</f>
        <v>ECR-2025-1891</v>
      </c>
      <c r="C62" s="56" t="s">
        <v>118</v>
      </c>
      <c r="D62" s="57">
        <v>182</v>
      </c>
      <c r="E62" s="57">
        <v>190</v>
      </c>
      <c r="F62" s="57">
        <v>190</v>
      </c>
      <c r="G62" s="57">
        <v>202</v>
      </c>
      <c r="H62" s="57">
        <v>214</v>
      </c>
      <c r="I62" s="57">
        <v>225</v>
      </c>
      <c r="J62" s="57">
        <v>236</v>
      </c>
      <c r="K62" s="57">
        <v>249</v>
      </c>
      <c r="L62" s="57">
        <v>261</v>
      </c>
      <c r="M62" s="57">
        <v>274</v>
      </c>
      <c r="N62" s="57">
        <v>287</v>
      </c>
      <c r="O62" s="57">
        <v>764</v>
      </c>
      <c r="P62" s="57">
        <v>2510</v>
      </c>
      <c r="Q62" s="61"/>
      <c r="R62" s="61"/>
      <c r="S62" s="56" t="s">
        <v>33</v>
      </c>
    </row>
    <row r="63" spans="2:19" ht="15" customHeight="1" x14ac:dyDescent="0.25">
      <c r="B63" s="127" t="str">
        <f>HYPERLINK("https://www.pbo.gov.au/elections/2025-general-election/2025-election-commitments-costings/st-patricks-cathedral-precinct", "ECR-2025-1347")</f>
        <v>ECR-2025-1347</v>
      </c>
      <c r="C63" s="56" t="s">
        <v>119</v>
      </c>
      <c r="D63" s="57">
        <v>-20</v>
      </c>
      <c r="E63" s="57">
        <v>-20</v>
      </c>
      <c r="F63" s="57">
        <v>-20</v>
      </c>
      <c r="G63" s="57">
        <v>0</v>
      </c>
      <c r="H63" s="57">
        <v>0</v>
      </c>
      <c r="I63" s="57">
        <v>0</v>
      </c>
      <c r="J63" s="57">
        <v>0</v>
      </c>
      <c r="K63" s="57">
        <v>0</v>
      </c>
      <c r="L63" s="57">
        <v>0</v>
      </c>
      <c r="M63" s="57">
        <v>0</v>
      </c>
      <c r="N63" s="57">
        <v>0</v>
      </c>
      <c r="O63" s="57">
        <v>-60</v>
      </c>
      <c r="P63" s="57">
        <v>-60</v>
      </c>
      <c r="Q63" s="61"/>
      <c r="R63" s="61"/>
      <c r="S63" s="56" t="s">
        <v>120</v>
      </c>
    </row>
    <row r="64" spans="2:19" ht="15" customHeight="1" x14ac:dyDescent="0.25">
      <c r="B64" s="127" t="str">
        <f>HYPERLINK("https://www.pbo.gov.au/elections/2025-general-election/2025-election-commitments-costings/supporting-multicultural-communities", "ECR-2025-1468")</f>
        <v>ECR-2025-1468</v>
      </c>
      <c r="C64" s="56" t="s">
        <v>121</v>
      </c>
      <c r="D64" s="57">
        <v>-73.8</v>
      </c>
      <c r="E64" s="57">
        <v>-123</v>
      </c>
      <c r="F64" s="57">
        <v>0</v>
      </c>
      <c r="G64" s="57">
        <v>0</v>
      </c>
      <c r="H64" s="57">
        <v>0</v>
      </c>
      <c r="I64" s="57">
        <v>0</v>
      </c>
      <c r="J64" s="57">
        <v>0</v>
      </c>
      <c r="K64" s="57">
        <v>0</v>
      </c>
      <c r="L64" s="57">
        <v>0</v>
      </c>
      <c r="M64" s="57">
        <v>0</v>
      </c>
      <c r="N64" s="57">
        <v>0</v>
      </c>
      <c r="O64" s="57">
        <v>-196.8</v>
      </c>
      <c r="P64" s="57">
        <v>-196.8</v>
      </c>
      <c r="Q64" s="61"/>
      <c r="R64" s="61"/>
      <c r="S64" s="56" t="s">
        <v>33</v>
      </c>
    </row>
    <row r="65" spans="2:19" ht="15" customHeight="1" x14ac:dyDescent="0.25">
      <c r="B65" s="127" t="str">
        <f>HYPERLINK("https://www.pbo.gov.au/elections/2025-general-election/2025-election-commitments-costings/upgrading-infrastructure-fire-stations-perth", "ECR-2025-1753")</f>
        <v>ECR-2025-1753</v>
      </c>
      <c r="C65" s="56" t="s">
        <v>122</v>
      </c>
      <c r="D65" s="57">
        <v>-1.9</v>
      </c>
      <c r="E65" s="57">
        <v>-2</v>
      </c>
      <c r="F65" s="57">
        <v>0</v>
      </c>
      <c r="G65" s="57">
        <v>0</v>
      </c>
      <c r="H65" s="57">
        <v>0</v>
      </c>
      <c r="I65" s="57">
        <v>0</v>
      </c>
      <c r="J65" s="57">
        <v>0</v>
      </c>
      <c r="K65" s="57">
        <v>0</v>
      </c>
      <c r="L65" s="57">
        <v>0</v>
      </c>
      <c r="M65" s="57">
        <v>0</v>
      </c>
      <c r="N65" s="57">
        <v>0</v>
      </c>
      <c r="O65" s="57">
        <v>-3.9</v>
      </c>
      <c r="P65" s="57">
        <v>-3.9</v>
      </c>
      <c r="Q65" s="61"/>
      <c r="R65" s="61"/>
      <c r="S65" s="56" t="s">
        <v>123</v>
      </c>
    </row>
    <row r="66" spans="2:19" ht="15" customHeight="1" x14ac:dyDescent="0.25">
      <c r="B66" s="59" t="s">
        <v>124</v>
      </c>
      <c r="C66" s="59"/>
      <c r="D66" s="60">
        <v>80.8</v>
      </c>
      <c r="E66" s="60">
        <v>37.4</v>
      </c>
      <c r="F66" s="60">
        <v>162.4</v>
      </c>
      <c r="G66" s="60">
        <v>197.1</v>
      </c>
      <c r="H66" s="60">
        <v>214</v>
      </c>
      <c r="I66" s="60">
        <v>225</v>
      </c>
      <c r="J66" s="60">
        <v>236</v>
      </c>
      <c r="K66" s="60">
        <v>249</v>
      </c>
      <c r="L66" s="60">
        <v>261</v>
      </c>
      <c r="M66" s="60">
        <v>274</v>
      </c>
      <c r="N66" s="60">
        <v>287</v>
      </c>
      <c r="O66" s="60">
        <v>477.7</v>
      </c>
      <c r="P66" s="60">
        <v>2223.6999999999998</v>
      </c>
      <c r="Q66" s="61" t="s">
        <v>29</v>
      </c>
      <c r="R66" s="61"/>
      <c r="S66" s="59" t="s">
        <v>30</v>
      </c>
    </row>
    <row r="67" spans="2:19" ht="15" customHeight="1" x14ac:dyDescent="0.25">
      <c r="B67" s="3" t="s">
        <v>125</v>
      </c>
      <c r="C67" s="3"/>
      <c r="D67" s="52" t="s">
        <v>30</v>
      </c>
      <c r="E67" s="52" t="s">
        <v>30</v>
      </c>
      <c r="F67" s="52" t="s">
        <v>30</v>
      </c>
      <c r="G67" s="52" t="s">
        <v>30</v>
      </c>
      <c r="H67" s="52" t="s">
        <v>30</v>
      </c>
      <c r="I67" s="52" t="s">
        <v>30</v>
      </c>
      <c r="J67" s="52" t="s">
        <v>30</v>
      </c>
      <c r="K67" s="52" t="s">
        <v>30</v>
      </c>
      <c r="L67" s="52" t="s">
        <v>30</v>
      </c>
      <c r="M67" s="52" t="s">
        <v>30</v>
      </c>
      <c r="N67" s="52" t="s">
        <v>30</v>
      </c>
      <c r="O67" s="52" t="s">
        <v>30</v>
      </c>
      <c r="P67" s="52" t="s">
        <v>30</v>
      </c>
      <c r="Q67" s="4"/>
      <c r="R67" s="4"/>
      <c r="S67" s="3" t="s">
        <v>30</v>
      </c>
    </row>
    <row r="68" spans="2:19" ht="15" customHeight="1" x14ac:dyDescent="0.25">
      <c r="B68" s="127" t="str">
        <f>HYPERLINK("https://www.pbo.gov.au/elections/2025-general-election/2025-election-commitments-costings/Critical-Minerals-Strategic-Reserve", "ECR-2025-1529")</f>
        <v>ECR-2025-1529</v>
      </c>
      <c r="C68" s="56" t="s">
        <v>126</v>
      </c>
      <c r="D68" s="57">
        <v>-10.199999999999999</v>
      </c>
      <c r="E68" s="57">
        <v>-30</v>
      </c>
      <c r="F68" s="57">
        <v>-157.80000000000001</v>
      </c>
      <c r="G68" s="57">
        <v>-43.6</v>
      </c>
      <c r="H68" s="57">
        <v>-46.6</v>
      </c>
      <c r="I68" s="57">
        <v>-55.7</v>
      </c>
      <c r="J68" s="57">
        <v>-59.6</v>
      </c>
      <c r="K68" s="57">
        <v>-62.3</v>
      </c>
      <c r="L68" s="57">
        <v>-65.099999999999994</v>
      </c>
      <c r="M68" s="57">
        <v>-68</v>
      </c>
      <c r="N68" s="57">
        <v>-71.2</v>
      </c>
      <c r="O68" s="57">
        <v>-241.6</v>
      </c>
      <c r="P68" s="57">
        <v>-670.1</v>
      </c>
      <c r="Q68" s="58"/>
      <c r="R68" s="58"/>
      <c r="S68" s="56" t="s">
        <v>127</v>
      </c>
    </row>
    <row r="69" spans="2:19" ht="15" customHeight="1" x14ac:dyDescent="0.25">
      <c r="B69" s="127" t="str">
        <f>HYPERLINK("https://www.pbo.gov.au/elections/2025-general-election/2025-election-commitments-costings/economic-resilience-program", "ECR-2025-1864")</f>
        <v>ECR-2025-1864</v>
      </c>
      <c r="C69" s="56" t="s">
        <v>128</v>
      </c>
      <c r="D69" s="57">
        <v>-3.7</v>
      </c>
      <c r="E69" s="57">
        <v>-20.7</v>
      </c>
      <c r="F69" s="57">
        <v>-21.8</v>
      </c>
      <c r="G69" s="57">
        <v>-22.5</v>
      </c>
      <c r="H69" s="57">
        <v>-24</v>
      </c>
      <c r="I69" s="57">
        <v>-26</v>
      </c>
      <c r="J69" s="57">
        <v>-28.9</v>
      </c>
      <c r="K69" s="57">
        <v>-14.4</v>
      </c>
      <c r="L69" s="57">
        <v>0</v>
      </c>
      <c r="M69" s="57">
        <v>0</v>
      </c>
      <c r="N69" s="57">
        <v>0</v>
      </c>
      <c r="O69" s="57">
        <v>-68.7</v>
      </c>
      <c r="P69" s="57">
        <v>-162</v>
      </c>
      <c r="Q69" s="58"/>
      <c r="R69" s="58"/>
      <c r="S69" s="56" t="s">
        <v>73</v>
      </c>
    </row>
    <row r="70" spans="2:19" ht="15" customHeight="1" x14ac:dyDescent="0.25">
      <c r="B70" s="127" t="str">
        <f>HYPERLINK("https://www.pbo.gov.au/elections/2025-general-election/2025-election-commitments-costings/strengthening-anti-dumping", "ECR-2025-1806")</f>
        <v>ECR-2025-1806</v>
      </c>
      <c r="C70" s="56" t="s">
        <v>129</v>
      </c>
      <c r="D70" s="57">
        <v>-5</v>
      </c>
      <c r="E70" s="57">
        <v>0</v>
      </c>
      <c r="F70" s="57">
        <v>0</v>
      </c>
      <c r="G70" s="57">
        <v>0</v>
      </c>
      <c r="H70" s="57">
        <v>0</v>
      </c>
      <c r="I70" s="57">
        <v>0</v>
      </c>
      <c r="J70" s="57">
        <v>0</v>
      </c>
      <c r="K70" s="57">
        <v>0</v>
      </c>
      <c r="L70" s="57">
        <v>0</v>
      </c>
      <c r="M70" s="57">
        <v>0</v>
      </c>
      <c r="N70" s="57">
        <v>0</v>
      </c>
      <c r="O70" s="57">
        <v>-5</v>
      </c>
      <c r="P70" s="57">
        <v>-5</v>
      </c>
      <c r="Q70" s="58"/>
      <c r="R70" s="58"/>
      <c r="S70" s="56" t="s">
        <v>73</v>
      </c>
    </row>
    <row r="71" spans="2:19" ht="15" customHeight="1" x14ac:dyDescent="0.25">
      <c r="B71" s="127" t="s">
        <v>130</v>
      </c>
      <c r="C71" s="56" t="s">
        <v>131</v>
      </c>
      <c r="D71" s="57">
        <v>0</v>
      </c>
      <c r="E71" s="57">
        <v>0</v>
      </c>
      <c r="F71" s="57">
        <v>0</v>
      </c>
      <c r="G71" s="57">
        <v>0</v>
      </c>
      <c r="H71" s="57">
        <v>0</v>
      </c>
      <c r="I71" s="57">
        <v>0</v>
      </c>
      <c r="J71" s="57">
        <v>0</v>
      </c>
      <c r="K71" s="57">
        <v>0</v>
      </c>
      <c r="L71" s="57">
        <v>0</v>
      </c>
      <c r="M71" s="57">
        <v>0</v>
      </c>
      <c r="N71" s="57">
        <v>0</v>
      </c>
      <c r="O71" s="57">
        <v>0</v>
      </c>
      <c r="P71" s="57">
        <v>0</v>
      </c>
      <c r="Q71" s="58"/>
      <c r="R71" s="58"/>
      <c r="S71" s="56" t="s">
        <v>132</v>
      </c>
    </row>
    <row r="72" spans="2:19" ht="15" customHeight="1" x14ac:dyDescent="0.25">
      <c r="B72" s="59" t="s">
        <v>133</v>
      </c>
      <c r="C72" s="59"/>
      <c r="D72" s="60">
        <v>-18.899999999999999</v>
      </c>
      <c r="E72" s="60">
        <v>-50.7</v>
      </c>
      <c r="F72" s="60">
        <v>-179.6</v>
      </c>
      <c r="G72" s="60">
        <v>-66.099999999999994</v>
      </c>
      <c r="H72" s="60">
        <v>-70.599999999999994</v>
      </c>
      <c r="I72" s="60">
        <v>-81.7</v>
      </c>
      <c r="J72" s="60">
        <v>-88.5</v>
      </c>
      <c r="K72" s="60">
        <v>-76.7</v>
      </c>
      <c r="L72" s="60">
        <v>-65.099999999999994</v>
      </c>
      <c r="M72" s="60">
        <v>-68</v>
      </c>
      <c r="N72" s="60">
        <v>-71.2</v>
      </c>
      <c r="O72" s="60">
        <v>-315.3</v>
      </c>
      <c r="P72" s="60">
        <v>-837.1</v>
      </c>
      <c r="Q72" s="61" t="s">
        <v>29</v>
      </c>
      <c r="R72" s="61"/>
      <c r="S72" s="59" t="s">
        <v>30</v>
      </c>
    </row>
    <row r="73" spans="2:19" ht="15" customHeight="1" x14ac:dyDescent="0.25">
      <c r="B73" s="3" t="s">
        <v>134</v>
      </c>
      <c r="C73" s="3"/>
      <c r="D73" s="52" t="s">
        <v>30</v>
      </c>
      <c r="E73" s="52" t="s">
        <v>30</v>
      </c>
      <c r="F73" s="52" t="s">
        <v>30</v>
      </c>
      <c r="G73" s="52" t="s">
        <v>30</v>
      </c>
      <c r="H73" s="52" t="s">
        <v>30</v>
      </c>
      <c r="I73" s="52" t="s">
        <v>30</v>
      </c>
      <c r="J73" s="52" t="s">
        <v>30</v>
      </c>
      <c r="K73" s="52" t="s">
        <v>30</v>
      </c>
      <c r="L73" s="52" t="s">
        <v>30</v>
      </c>
      <c r="M73" s="52" t="s">
        <v>30</v>
      </c>
      <c r="N73" s="52" t="s">
        <v>30</v>
      </c>
      <c r="O73" s="52" t="s">
        <v>30</v>
      </c>
      <c r="P73" s="52" t="s">
        <v>30</v>
      </c>
      <c r="Q73" s="4"/>
      <c r="R73" s="4"/>
      <c r="S73" s="3" t="s">
        <v>30</v>
      </c>
    </row>
    <row r="74" spans="2:19" ht="15" customHeight="1" x14ac:dyDescent="0.25">
      <c r="B74" s="127" t="str">
        <f>HYPERLINK("https://www.pbo.gov.au/elections/2025-general-election/2025-election-commitments-costings/extending-revive-live", "ECR-2025-1654")</f>
        <v>ECR-2025-1654</v>
      </c>
      <c r="C74" s="56" t="s">
        <v>135</v>
      </c>
      <c r="D74" s="57">
        <v>-3.9</v>
      </c>
      <c r="E74" s="57">
        <v>-12.5</v>
      </c>
      <c r="F74" s="57">
        <v>0</v>
      </c>
      <c r="G74" s="57">
        <v>0</v>
      </c>
      <c r="H74" s="57">
        <v>0</v>
      </c>
      <c r="I74" s="57">
        <v>0</v>
      </c>
      <c r="J74" s="57">
        <v>0</v>
      </c>
      <c r="K74" s="57">
        <v>0</v>
      </c>
      <c r="L74" s="57">
        <v>0</v>
      </c>
      <c r="M74" s="57">
        <v>0</v>
      </c>
      <c r="N74" s="57">
        <v>0</v>
      </c>
      <c r="O74" s="57">
        <v>-16.399999999999999</v>
      </c>
      <c r="P74" s="57">
        <v>-16.399999999999999</v>
      </c>
      <c r="Q74" s="58"/>
      <c r="R74" s="58"/>
      <c r="S74" s="56" t="s">
        <v>136</v>
      </c>
    </row>
    <row r="75" spans="2:19" ht="15" customHeight="1" x14ac:dyDescent="0.25">
      <c r="B75" s="127" t="str">
        <f>HYPERLINK("https://www.pbo.gov.au/elections/2025-general-election/2025-election-commitments-costings/funding-smacktalk", "ECR-2025-1384")</f>
        <v>ECR-2025-1384</v>
      </c>
      <c r="C75" s="56" t="s">
        <v>239</v>
      </c>
      <c r="D75" s="57">
        <v>-0.1</v>
      </c>
      <c r="E75" s="57">
        <v>-0.2</v>
      </c>
      <c r="F75" s="57">
        <v>-0.2</v>
      </c>
      <c r="G75" s="57">
        <v>0</v>
      </c>
      <c r="H75" s="57">
        <v>0</v>
      </c>
      <c r="I75" s="57">
        <v>0</v>
      </c>
      <c r="J75" s="57">
        <v>0</v>
      </c>
      <c r="K75" s="57">
        <v>0</v>
      </c>
      <c r="L75" s="57">
        <v>0</v>
      </c>
      <c r="M75" s="57">
        <v>0</v>
      </c>
      <c r="N75" s="57">
        <v>0</v>
      </c>
      <c r="O75" s="57">
        <v>-0.5</v>
      </c>
      <c r="P75" s="57">
        <v>-0.5</v>
      </c>
      <c r="Q75" s="58"/>
      <c r="R75" s="58"/>
      <c r="S75" s="56" t="s">
        <v>137</v>
      </c>
    </row>
    <row r="76" spans="2:19" ht="15" customHeight="1" x14ac:dyDescent="0.25">
      <c r="B76" s="127" t="str">
        <f>HYPERLINK("https://www.pbo.gov.au/elections/2025-general-election/2025-election-commitments-costings/major-and-local-community-infrastructure-projects", "ECR-2025-1389")</f>
        <v>ECR-2025-1389</v>
      </c>
      <c r="C76" s="56" t="s">
        <v>138</v>
      </c>
      <c r="D76" s="57">
        <v>-173.3</v>
      </c>
      <c r="E76" s="57">
        <v>-366.9</v>
      </c>
      <c r="F76" s="57">
        <v>-64.599999999999994</v>
      </c>
      <c r="G76" s="57">
        <v>-3.1</v>
      </c>
      <c r="H76" s="57">
        <v>0</v>
      </c>
      <c r="I76" s="57">
        <v>0</v>
      </c>
      <c r="J76" s="57">
        <v>0</v>
      </c>
      <c r="K76" s="57">
        <v>0</v>
      </c>
      <c r="L76" s="57">
        <v>0</v>
      </c>
      <c r="M76" s="57">
        <v>0</v>
      </c>
      <c r="N76" s="57">
        <v>0</v>
      </c>
      <c r="O76" s="57">
        <v>-607.9</v>
      </c>
      <c r="P76" s="57">
        <v>-607.9</v>
      </c>
      <c r="Q76" s="58"/>
      <c r="R76" s="58"/>
      <c r="S76" s="56" t="s">
        <v>33</v>
      </c>
    </row>
    <row r="77" spans="2:19" ht="15" customHeight="1" x14ac:dyDescent="0.25">
      <c r="B77" s="127" t="str">
        <f>HYPERLINK("https://www.pbo.gov.au/elections/2025-general-election/2025-election-commitments-costings/Online%20safety%20tools%20in%20schools", "ECR-2025-1361")</f>
        <v>ECR-2025-1361</v>
      </c>
      <c r="C77" s="56" t="s">
        <v>139</v>
      </c>
      <c r="D77" s="57">
        <v>0</v>
      </c>
      <c r="E77" s="57">
        <v>-2</v>
      </c>
      <c r="F77" s="57">
        <v>-2</v>
      </c>
      <c r="G77" s="57">
        <v>-2</v>
      </c>
      <c r="H77" s="57">
        <v>0</v>
      </c>
      <c r="I77" s="57">
        <v>0</v>
      </c>
      <c r="J77" s="57">
        <v>0</v>
      </c>
      <c r="K77" s="57">
        <v>0</v>
      </c>
      <c r="L77" s="57">
        <v>0</v>
      </c>
      <c r="M77" s="57">
        <v>0</v>
      </c>
      <c r="N77" s="57">
        <v>0</v>
      </c>
      <c r="O77" s="57">
        <v>-6</v>
      </c>
      <c r="P77" s="57">
        <v>-6</v>
      </c>
      <c r="Q77" s="58"/>
      <c r="R77" s="58"/>
      <c r="S77" s="56" t="s">
        <v>140</v>
      </c>
    </row>
    <row r="78" spans="2:19" ht="15" customHeight="1" x14ac:dyDescent="0.25">
      <c r="B78" s="127" t="s">
        <v>141</v>
      </c>
      <c r="C78" s="56" t="s">
        <v>142</v>
      </c>
      <c r="D78" s="57">
        <v>0</v>
      </c>
      <c r="E78" s="57">
        <v>0</v>
      </c>
      <c r="F78" s="57">
        <v>0</v>
      </c>
      <c r="G78" s="57">
        <v>0</v>
      </c>
      <c r="H78" s="57">
        <v>0</v>
      </c>
      <c r="I78" s="57">
        <v>0</v>
      </c>
      <c r="J78" s="57">
        <v>0</v>
      </c>
      <c r="K78" s="57">
        <v>0</v>
      </c>
      <c r="L78" s="57">
        <v>0</v>
      </c>
      <c r="M78" s="57">
        <v>0</v>
      </c>
      <c r="N78" s="57">
        <v>0</v>
      </c>
      <c r="O78" s="57">
        <v>0</v>
      </c>
      <c r="P78" s="57">
        <v>0</v>
      </c>
      <c r="Q78" s="58"/>
      <c r="R78" s="58"/>
      <c r="S78" s="56" t="s">
        <v>33</v>
      </c>
    </row>
    <row r="79" spans="2:19" ht="15" customHeight="1" x14ac:dyDescent="0.25">
      <c r="B79" s="127" t="str">
        <f>HYPERLINK("https://www.pbo.gov.au/elections/2025-general-election/2025-election-commitments-costings/Supporting%20Australian%20National%20Academy%20of%20Music%27s%20South%20Melbourne%20Town%20Hall%20Redevelopment", "ECR-2025-1319")</f>
        <v>ECR-2025-1319</v>
      </c>
      <c r="C79" s="56" t="s">
        <v>143</v>
      </c>
      <c r="D79" s="57">
        <v>-4.5</v>
      </c>
      <c r="E79" s="57">
        <v>-4</v>
      </c>
      <c r="F79" s="57">
        <v>-4</v>
      </c>
      <c r="G79" s="57">
        <v>0</v>
      </c>
      <c r="H79" s="57">
        <v>0</v>
      </c>
      <c r="I79" s="57">
        <v>0</v>
      </c>
      <c r="J79" s="57">
        <v>0</v>
      </c>
      <c r="K79" s="57">
        <v>0</v>
      </c>
      <c r="L79" s="57">
        <v>0</v>
      </c>
      <c r="M79" s="57">
        <v>0</v>
      </c>
      <c r="N79" s="57">
        <v>0</v>
      </c>
      <c r="O79" s="57">
        <v>-12.5</v>
      </c>
      <c r="P79" s="57">
        <v>-12.5</v>
      </c>
      <c r="Q79" s="58"/>
      <c r="R79" s="58"/>
      <c r="S79" s="56" t="s">
        <v>33</v>
      </c>
    </row>
    <row r="80" spans="2:19" ht="15" customHeight="1" x14ac:dyDescent="0.25">
      <c r="B80" s="59" t="s">
        <v>144</v>
      </c>
      <c r="C80" s="59"/>
      <c r="D80" s="60">
        <v>-181.8</v>
      </c>
      <c r="E80" s="60">
        <v>-385.6</v>
      </c>
      <c r="F80" s="60">
        <v>-70.8</v>
      </c>
      <c r="G80" s="60">
        <v>-5.0999999999999996</v>
      </c>
      <c r="H80" s="60">
        <v>0</v>
      </c>
      <c r="I80" s="60">
        <v>0</v>
      </c>
      <c r="J80" s="60">
        <v>0</v>
      </c>
      <c r="K80" s="60">
        <v>0</v>
      </c>
      <c r="L80" s="60">
        <v>0</v>
      </c>
      <c r="M80" s="60">
        <v>0</v>
      </c>
      <c r="N80" s="60">
        <v>0</v>
      </c>
      <c r="O80" s="60">
        <v>-643.29999999999995</v>
      </c>
      <c r="P80" s="60">
        <v>-643.29999999999995</v>
      </c>
      <c r="Q80" s="61" t="s">
        <v>29</v>
      </c>
      <c r="R80" s="61"/>
      <c r="S80" s="59" t="s">
        <v>30</v>
      </c>
    </row>
    <row r="81" spans="2:19" ht="15" customHeight="1" x14ac:dyDescent="0.25">
      <c r="B81" s="3" t="s">
        <v>145</v>
      </c>
      <c r="C81" s="3"/>
      <c r="D81" s="52" t="s">
        <v>30</v>
      </c>
      <c r="E81" s="52" t="s">
        <v>30</v>
      </c>
      <c r="F81" s="52" t="s">
        <v>30</v>
      </c>
      <c r="G81" s="52" t="s">
        <v>30</v>
      </c>
      <c r="H81" s="52" t="s">
        <v>30</v>
      </c>
      <c r="I81" s="52" t="s">
        <v>30</v>
      </c>
      <c r="J81" s="52" t="s">
        <v>30</v>
      </c>
      <c r="K81" s="52" t="s">
        <v>30</v>
      </c>
      <c r="L81" s="52" t="s">
        <v>30</v>
      </c>
      <c r="M81" s="52" t="s">
        <v>30</v>
      </c>
      <c r="N81" s="52" t="s">
        <v>30</v>
      </c>
      <c r="O81" s="52" t="s">
        <v>30</v>
      </c>
      <c r="P81" s="52" t="s">
        <v>30</v>
      </c>
      <c r="Q81" s="4"/>
      <c r="R81" s="4"/>
      <c r="S81" s="3" t="s">
        <v>30</v>
      </c>
    </row>
    <row r="82" spans="2:19" ht="15" customHeight="1" x14ac:dyDescent="0.25">
      <c r="B82" s="127" t="str">
        <f>HYPERLINK("https://www.pbo.gov.au/elections/2025-general-election/2025-election-commitments-costings/expanding-goanna-academy", "ECR-2025-1206")</f>
        <v>ECR-2025-1206</v>
      </c>
      <c r="C82" s="56" t="s">
        <v>146</v>
      </c>
      <c r="D82" s="57">
        <v>-2.5</v>
      </c>
      <c r="E82" s="57">
        <v>-2</v>
      </c>
      <c r="F82" s="57">
        <v>-1.9</v>
      </c>
      <c r="G82" s="57">
        <v>0</v>
      </c>
      <c r="H82" s="57">
        <v>0</v>
      </c>
      <c r="I82" s="57">
        <v>0</v>
      </c>
      <c r="J82" s="57">
        <v>0</v>
      </c>
      <c r="K82" s="57">
        <v>0</v>
      </c>
      <c r="L82" s="57">
        <v>0</v>
      </c>
      <c r="M82" s="57">
        <v>0</v>
      </c>
      <c r="N82" s="57">
        <v>0</v>
      </c>
      <c r="O82" s="57">
        <v>-6.4</v>
      </c>
      <c r="P82" s="57">
        <v>-6.4</v>
      </c>
      <c r="Q82" s="58"/>
      <c r="R82" s="58"/>
      <c r="S82" s="56" t="s">
        <v>33</v>
      </c>
    </row>
    <row r="83" spans="2:19" ht="15" customHeight="1" x14ac:dyDescent="0.25">
      <c r="B83" s="127" t="str">
        <f>HYPERLINK("https://www.pbo.gov.au/elections/2025-general-election/2025-election-commitments-costings/remediation-master-plans-hunter-mine-sites", "ECR-2025-1195")</f>
        <v>ECR-2025-1195</v>
      </c>
      <c r="C83" s="56" t="s">
        <v>147</v>
      </c>
      <c r="D83" s="57">
        <v>-5</v>
      </c>
      <c r="E83" s="57">
        <v>0</v>
      </c>
      <c r="F83" s="57">
        <v>0</v>
      </c>
      <c r="G83" s="57">
        <v>0</v>
      </c>
      <c r="H83" s="57">
        <v>0</v>
      </c>
      <c r="I83" s="57">
        <v>0</v>
      </c>
      <c r="J83" s="57">
        <v>0</v>
      </c>
      <c r="K83" s="57">
        <v>0</v>
      </c>
      <c r="L83" s="57">
        <v>0</v>
      </c>
      <c r="M83" s="57">
        <v>0</v>
      </c>
      <c r="N83" s="57">
        <v>0</v>
      </c>
      <c r="O83" s="57">
        <v>-5</v>
      </c>
      <c r="P83" s="57">
        <v>-5</v>
      </c>
      <c r="Q83" s="58"/>
      <c r="R83" s="58"/>
      <c r="S83" s="56" t="s">
        <v>33</v>
      </c>
    </row>
    <row r="84" spans="2:19" ht="15" customHeight="1" x14ac:dyDescent="0.25">
      <c r="B84" s="59" t="s">
        <v>148</v>
      </c>
      <c r="C84" s="59"/>
      <c r="D84" s="60">
        <v>-7.5</v>
      </c>
      <c r="E84" s="60">
        <v>-2</v>
      </c>
      <c r="F84" s="60">
        <v>-1.9</v>
      </c>
      <c r="G84" s="60">
        <v>0</v>
      </c>
      <c r="H84" s="60">
        <v>0</v>
      </c>
      <c r="I84" s="60">
        <v>0</v>
      </c>
      <c r="J84" s="60">
        <v>0</v>
      </c>
      <c r="K84" s="60">
        <v>0</v>
      </c>
      <c r="L84" s="60">
        <v>0</v>
      </c>
      <c r="M84" s="60">
        <v>0</v>
      </c>
      <c r="N84" s="60">
        <v>0</v>
      </c>
      <c r="O84" s="60">
        <v>-11.4</v>
      </c>
      <c r="P84" s="60">
        <v>-11.4</v>
      </c>
      <c r="Q84" s="61" t="s">
        <v>29</v>
      </c>
      <c r="R84" s="61"/>
      <c r="S84" s="59" t="s">
        <v>30</v>
      </c>
    </row>
    <row r="85" spans="2:19" ht="15" customHeight="1" x14ac:dyDescent="0.25">
      <c r="B85" s="3" t="s">
        <v>149</v>
      </c>
      <c r="C85" s="3"/>
      <c r="D85" s="52" t="s">
        <v>30</v>
      </c>
      <c r="E85" s="52" t="s">
        <v>30</v>
      </c>
      <c r="F85" s="52" t="s">
        <v>30</v>
      </c>
      <c r="G85" s="52" t="s">
        <v>30</v>
      </c>
      <c r="H85" s="52" t="s">
        <v>30</v>
      </c>
      <c r="I85" s="52" t="s">
        <v>30</v>
      </c>
      <c r="J85" s="52" t="s">
        <v>30</v>
      </c>
      <c r="K85" s="52" t="s">
        <v>30</v>
      </c>
      <c r="L85" s="52" t="s">
        <v>30</v>
      </c>
      <c r="M85" s="52" t="s">
        <v>30</v>
      </c>
      <c r="N85" s="52" t="s">
        <v>30</v>
      </c>
      <c r="O85" s="52" t="s">
        <v>30</v>
      </c>
      <c r="P85" s="52" t="s">
        <v>30</v>
      </c>
      <c r="Q85" s="4"/>
      <c r="R85" s="4"/>
      <c r="S85" s="3" t="s">
        <v>30</v>
      </c>
    </row>
    <row r="86" spans="2:19" ht="15" customHeight="1" x14ac:dyDescent="0.25">
      <c r="B86" s="127" t="str">
        <f>HYPERLINK("https://www.pbo.gov.au/elections/2025-general-election/2025-election-commitments-costings/boosting-innovative-perpetrator-responses", "ECR-2025-1822")</f>
        <v>ECR-2025-1822</v>
      </c>
      <c r="C86" s="56" t="s">
        <v>150</v>
      </c>
      <c r="D86" s="57">
        <v>-4.3</v>
      </c>
      <c r="E86" s="57">
        <v>-4.3</v>
      </c>
      <c r="F86" s="57">
        <v>0</v>
      </c>
      <c r="G86" s="57">
        <v>0</v>
      </c>
      <c r="H86" s="57">
        <v>0</v>
      </c>
      <c r="I86" s="57">
        <v>0</v>
      </c>
      <c r="J86" s="57">
        <v>0</v>
      </c>
      <c r="K86" s="57">
        <v>0</v>
      </c>
      <c r="L86" s="57">
        <v>0</v>
      </c>
      <c r="M86" s="57">
        <v>0</v>
      </c>
      <c r="N86" s="57">
        <v>0</v>
      </c>
      <c r="O86" s="57">
        <v>-8.6</v>
      </c>
      <c r="P86" s="57">
        <v>-8.6</v>
      </c>
      <c r="Q86" s="58"/>
      <c r="R86" s="58"/>
      <c r="S86" s="56" t="s">
        <v>151</v>
      </c>
    </row>
    <row r="87" spans="2:19" ht="15" customHeight="1" x14ac:dyDescent="0.25">
      <c r="B87" s="127" t="str">
        <f>HYPERLINK("https://www.pbo.gov.au/elections/2025-general-election/2025-election-commitments-costings/investing-LGBTIQA-community-connection", "ECR-2025-1245")</f>
        <v>ECR-2025-1245</v>
      </c>
      <c r="C87" s="56" t="s">
        <v>152</v>
      </c>
      <c r="D87" s="57">
        <v>-0.3</v>
      </c>
      <c r="E87" s="57">
        <v>0</v>
      </c>
      <c r="F87" s="57">
        <v>0</v>
      </c>
      <c r="G87" s="57">
        <v>0</v>
      </c>
      <c r="H87" s="57">
        <v>0</v>
      </c>
      <c r="I87" s="57">
        <v>0</v>
      </c>
      <c r="J87" s="57">
        <v>0</v>
      </c>
      <c r="K87" s="57">
        <v>0</v>
      </c>
      <c r="L87" s="57">
        <v>0</v>
      </c>
      <c r="M87" s="57">
        <v>0</v>
      </c>
      <c r="N87" s="57">
        <v>0</v>
      </c>
      <c r="O87" s="57">
        <v>-0.3</v>
      </c>
      <c r="P87" s="57">
        <v>-0.3</v>
      </c>
      <c r="Q87" s="58"/>
      <c r="R87" s="58"/>
      <c r="S87" s="56" t="s">
        <v>153</v>
      </c>
    </row>
    <row r="88" spans="2:19" ht="15" customHeight="1" x14ac:dyDescent="0.25">
      <c r="B88" s="127" t="str">
        <f>HYPERLINK("https://www.pbo.gov.au/elections/2025-general-election/2025-election-commitments-costings/Supporting%20the%20Reverend%20Bill%20Crews%20Foundation", "ECR-2025-1769")</f>
        <v>ECR-2025-1769</v>
      </c>
      <c r="C88" s="56" t="s">
        <v>154</v>
      </c>
      <c r="D88" s="57">
        <v>-3.4</v>
      </c>
      <c r="E88" s="57">
        <v>-3.3</v>
      </c>
      <c r="F88" s="57">
        <v>-3.3</v>
      </c>
      <c r="G88" s="57">
        <v>0</v>
      </c>
      <c r="H88" s="57">
        <v>0</v>
      </c>
      <c r="I88" s="57">
        <v>0</v>
      </c>
      <c r="J88" s="57">
        <v>0</v>
      </c>
      <c r="K88" s="57">
        <v>0</v>
      </c>
      <c r="L88" s="57">
        <v>0</v>
      </c>
      <c r="M88" s="57">
        <v>0</v>
      </c>
      <c r="N88" s="57">
        <v>0</v>
      </c>
      <c r="O88" s="57">
        <v>-10</v>
      </c>
      <c r="P88" s="57">
        <v>-10</v>
      </c>
      <c r="Q88" s="58"/>
      <c r="R88" s="58"/>
      <c r="S88" s="56" t="s">
        <v>155</v>
      </c>
    </row>
    <row r="89" spans="2:19" ht="15" customHeight="1" x14ac:dyDescent="0.25">
      <c r="B89" s="127" t="str">
        <f>HYPERLINK("https://www.pbo.gov.au/elections/2025-general-election/2025-election-commitments-costings/survivors-r-us", "ECR-2025-1612")</f>
        <v>ECR-2025-1612</v>
      </c>
      <c r="C89" s="56" t="s">
        <v>156</v>
      </c>
      <c r="D89" s="57">
        <v>-2.8</v>
      </c>
      <c r="E89" s="57">
        <v>0</v>
      </c>
      <c r="F89" s="57">
        <v>0</v>
      </c>
      <c r="G89" s="57">
        <v>0</v>
      </c>
      <c r="H89" s="57">
        <v>0</v>
      </c>
      <c r="I89" s="57">
        <v>0</v>
      </c>
      <c r="J89" s="57">
        <v>0</v>
      </c>
      <c r="K89" s="57">
        <v>0</v>
      </c>
      <c r="L89" s="57">
        <v>0</v>
      </c>
      <c r="M89" s="57">
        <v>0</v>
      </c>
      <c r="N89" s="57">
        <v>0</v>
      </c>
      <c r="O89" s="57">
        <v>-2.8</v>
      </c>
      <c r="P89" s="57">
        <v>-2.8</v>
      </c>
      <c r="Q89" s="58"/>
      <c r="R89" s="58"/>
      <c r="S89" s="56" t="s">
        <v>157</v>
      </c>
    </row>
    <row r="90" spans="2:19" ht="15" customHeight="1" x14ac:dyDescent="0.25">
      <c r="B90" s="127" t="str">
        <f>HYPERLINK("https://www.pbo.gov.au/elections/2025-general-election/2025-election-commitments-costings/The%20Coast%20Women%E2%80%99s%20and%20Children%E2%80%99s%20Trauma%20Recovery%20Centre", "ECR-2025-1156")</f>
        <v>ECR-2025-1156</v>
      </c>
      <c r="C90" s="56" t="s">
        <v>158</v>
      </c>
      <c r="D90" s="57">
        <v>-16</v>
      </c>
      <c r="E90" s="57">
        <v>-4</v>
      </c>
      <c r="F90" s="57">
        <v>0</v>
      </c>
      <c r="G90" s="57">
        <v>0</v>
      </c>
      <c r="H90" s="57">
        <v>0</v>
      </c>
      <c r="I90" s="57">
        <v>0</v>
      </c>
      <c r="J90" s="57">
        <v>0</v>
      </c>
      <c r="K90" s="57">
        <v>0</v>
      </c>
      <c r="L90" s="57">
        <v>0</v>
      </c>
      <c r="M90" s="57">
        <v>0</v>
      </c>
      <c r="N90" s="57">
        <v>0</v>
      </c>
      <c r="O90" s="57">
        <v>-20</v>
      </c>
      <c r="P90" s="57">
        <v>-20</v>
      </c>
      <c r="Q90" s="58"/>
      <c r="R90" s="58"/>
      <c r="S90" s="56" t="s">
        <v>159</v>
      </c>
    </row>
    <row r="91" spans="2:19" ht="15" customHeight="1" x14ac:dyDescent="0.25">
      <c r="B91" s="59" t="s">
        <v>160</v>
      </c>
      <c r="C91" s="59"/>
      <c r="D91" s="60">
        <v>-26.8</v>
      </c>
      <c r="E91" s="60">
        <v>-11.6</v>
      </c>
      <c r="F91" s="60">
        <v>-3.3</v>
      </c>
      <c r="G91" s="60">
        <v>0</v>
      </c>
      <c r="H91" s="60">
        <v>0</v>
      </c>
      <c r="I91" s="60">
        <v>0</v>
      </c>
      <c r="J91" s="60">
        <v>0</v>
      </c>
      <c r="K91" s="60">
        <v>0</v>
      </c>
      <c r="L91" s="60">
        <v>0</v>
      </c>
      <c r="M91" s="60">
        <v>0</v>
      </c>
      <c r="N91" s="60">
        <v>0</v>
      </c>
      <c r="O91" s="60">
        <v>-41.7</v>
      </c>
      <c r="P91" s="60">
        <v>-41.7</v>
      </c>
      <c r="Q91" s="61" t="s">
        <v>29</v>
      </c>
      <c r="R91" s="61"/>
      <c r="S91" s="59" t="s">
        <v>30</v>
      </c>
    </row>
    <row r="92" spans="2:19" ht="15" customHeight="1" x14ac:dyDescent="0.25">
      <c r="B92" s="3" t="s">
        <v>161</v>
      </c>
      <c r="C92" s="3"/>
      <c r="D92" s="52" t="s">
        <v>30</v>
      </c>
      <c r="E92" s="52" t="s">
        <v>30</v>
      </c>
      <c r="F92" s="52" t="s">
        <v>30</v>
      </c>
      <c r="G92" s="52" t="s">
        <v>30</v>
      </c>
      <c r="H92" s="52" t="s">
        <v>30</v>
      </c>
      <c r="I92" s="52" t="s">
        <v>30</v>
      </c>
      <c r="J92" s="52" t="s">
        <v>30</v>
      </c>
      <c r="K92" s="52" t="s">
        <v>30</v>
      </c>
      <c r="L92" s="52" t="s">
        <v>30</v>
      </c>
      <c r="M92" s="52" t="s">
        <v>30</v>
      </c>
      <c r="N92" s="52" t="s">
        <v>30</v>
      </c>
      <c r="O92" s="52" t="s">
        <v>30</v>
      </c>
      <c r="P92" s="52" t="s">
        <v>30</v>
      </c>
      <c r="Q92" s="4"/>
      <c r="R92" s="4"/>
      <c r="S92" s="3" t="s">
        <v>30</v>
      </c>
    </row>
    <row r="93" spans="2:19" ht="15" customHeight="1" x14ac:dyDescent="0.25">
      <c r="B93" s="127" t="str">
        <f>HYPERLINK("https://www.pbo.gov.au/elections/2025-general-election/2025-election-commitments-costings/1000-instant-tax-deduction-work-related-expenses", "ECR-2025-1700")</f>
        <v>ECR-2025-1700</v>
      </c>
      <c r="C93" s="56" t="s">
        <v>162</v>
      </c>
      <c r="D93" s="57">
        <v>0</v>
      </c>
      <c r="E93" s="57">
        <v>0</v>
      </c>
      <c r="F93" s="57">
        <v>-1239.4000000000001</v>
      </c>
      <c r="G93" s="57">
        <v>-1249.5</v>
      </c>
      <c r="H93" s="57">
        <v>-1289.5</v>
      </c>
      <c r="I93" s="57">
        <v>-1309.5</v>
      </c>
      <c r="J93" s="57">
        <v>-1329.5</v>
      </c>
      <c r="K93" s="57">
        <v>-1349.5</v>
      </c>
      <c r="L93" s="57">
        <v>-1369.5</v>
      </c>
      <c r="M93" s="57">
        <v>-1389.5</v>
      </c>
      <c r="N93" s="57">
        <v>-1409.5</v>
      </c>
      <c r="O93" s="57">
        <v>-2488.9</v>
      </c>
      <c r="P93" s="57">
        <v>-11935.4</v>
      </c>
      <c r="Q93" s="58"/>
      <c r="R93" s="58"/>
      <c r="S93" s="56" t="s">
        <v>33</v>
      </c>
    </row>
    <row r="94" spans="2:19" ht="15" customHeight="1" x14ac:dyDescent="0.25">
      <c r="B94" s="127" t="s">
        <v>163</v>
      </c>
      <c r="C94" s="56" t="s">
        <v>164</v>
      </c>
      <c r="D94" s="57">
        <v>0</v>
      </c>
      <c r="E94" s="57">
        <v>0</v>
      </c>
      <c r="F94" s="57">
        <v>0</v>
      </c>
      <c r="G94" s="57">
        <v>0</v>
      </c>
      <c r="H94" s="57">
        <v>0</v>
      </c>
      <c r="I94" s="57">
        <v>0</v>
      </c>
      <c r="J94" s="57">
        <v>0</v>
      </c>
      <c r="K94" s="57">
        <v>0</v>
      </c>
      <c r="L94" s="57">
        <v>0</v>
      </c>
      <c r="M94" s="57">
        <v>0</v>
      </c>
      <c r="N94" s="57">
        <v>0</v>
      </c>
      <c r="O94" s="57">
        <v>0</v>
      </c>
      <c r="P94" s="57">
        <v>0</v>
      </c>
      <c r="Q94" s="58"/>
      <c r="R94" s="58"/>
      <c r="S94" s="56" t="s">
        <v>165</v>
      </c>
    </row>
    <row r="95" spans="2:19" ht="15" customHeight="1" x14ac:dyDescent="0.25">
      <c r="B95" s="127" t="str">
        <f>HYPERLINK("https://www.pbo.gov.au/elections/2025-general-election/2025-election-commitments-costings/Delivering-100000-homes-and-5-deposits-all-first-home-buyers", "ECR-2025-1344")</f>
        <v>ECR-2025-1344</v>
      </c>
      <c r="C95" s="56" t="s">
        <v>166</v>
      </c>
      <c r="D95" s="57">
        <v>-0.9</v>
      </c>
      <c r="E95" s="57">
        <v>-135.30000000000001</v>
      </c>
      <c r="F95" s="57">
        <v>-229.9</v>
      </c>
      <c r="G95" s="57">
        <v>-277.60000000000002</v>
      </c>
      <c r="H95" s="57">
        <v>-391.1</v>
      </c>
      <c r="I95" s="57">
        <v>-432.7</v>
      </c>
      <c r="J95" s="57">
        <v>-534.79999999999995</v>
      </c>
      <c r="K95" s="57">
        <v>-577.9</v>
      </c>
      <c r="L95" s="57">
        <v>-686</v>
      </c>
      <c r="M95" s="57">
        <v>-327.60000000000002</v>
      </c>
      <c r="N95" s="57">
        <v>-297.7</v>
      </c>
      <c r="O95" s="57">
        <v>-643.70000000000005</v>
      </c>
      <c r="P95" s="57">
        <v>-3891.5</v>
      </c>
      <c r="Q95" s="58"/>
      <c r="R95" s="58"/>
      <c r="S95" s="56" t="s">
        <v>167</v>
      </c>
    </row>
    <row r="96" spans="2:19" ht="15" customHeight="1" x14ac:dyDescent="0.25">
      <c r="B96" s="59" t="s">
        <v>168</v>
      </c>
      <c r="C96" s="59"/>
      <c r="D96" s="60">
        <v>-0.9</v>
      </c>
      <c r="E96" s="60">
        <v>-135.30000000000001</v>
      </c>
      <c r="F96" s="60">
        <v>-1469.3</v>
      </c>
      <c r="G96" s="60">
        <v>-1527.1</v>
      </c>
      <c r="H96" s="60">
        <v>-1680.6</v>
      </c>
      <c r="I96" s="60">
        <v>-1742.2</v>
      </c>
      <c r="J96" s="60">
        <v>-1864.3</v>
      </c>
      <c r="K96" s="60">
        <v>-1927.4</v>
      </c>
      <c r="L96" s="60">
        <v>-2055.5</v>
      </c>
      <c r="M96" s="60">
        <v>-1717.1</v>
      </c>
      <c r="N96" s="60">
        <v>-1707.2</v>
      </c>
      <c r="O96" s="60">
        <v>-3132.6</v>
      </c>
      <c r="P96" s="60">
        <v>-15826.9</v>
      </c>
      <c r="Q96" s="61" t="s">
        <v>29</v>
      </c>
      <c r="R96" s="61"/>
      <c r="S96" s="59" t="s">
        <v>30</v>
      </c>
    </row>
    <row r="97" spans="2:20" ht="15" customHeight="1" x14ac:dyDescent="0.25">
      <c r="B97" s="3" t="s">
        <v>169</v>
      </c>
      <c r="C97" s="3"/>
      <c r="D97" s="52">
        <v>1.9</v>
      </c>
      <c r="E97" s="52">
        <v>26.6</v>
      </c>
      <c r="F97" s="52">
        <v>47.4</v>
      </c>
      <c r="G97" s="52">
        <v>76.5</v>
      </c>
      <c r="H97" s="52">
        <v>96.4</v>
      </c>
      <c r="I97" s="52">
        <v>124.3</v>
      </c>
      <c r="J97" s="52">
        <v>156.30000000000001</v>
      </c>
      <c r="K97" s="52">
        <v>194.5</v>
      </c>
      <c r="L97" s="52">
        <v>248.4</v>
      </c>
      <c r="M97" s="52">
        <v>294.39999999999998</v>
      </c>
      <c r="N97" s="52">
        <v>354.3</v>
      </c>
      <c r="O97" s="52">
        <v>152.4</v>
      </c>
      <c r="P97" s="52">
        <v>1621.1</v>
      </c>
      <c r="Q97" s="5" t="s">
        <v>170</v>
      </c>
      <c r="R97" s="4"/>
      <c r="S97" s="3"/>
    </row>
    <row r="98" spans="2:20" ht="15" customHeight="1" x14ac:dyDescent="0.25">
      <c r="B98" s="6" t="s">
        <v>319</v>
      </c>
      <c r="C98" s="6"/>
      <c r="D98" s="53">
        <v>285.5</v>
      </c>
      <c r="E98" s="53">
        <v>639.29999999999995</v>
      </c>
      <c r="F98" s="53">
        <v>25</v>
      </c>
      <c r="G98" s="53">
        <v>43.5</v>
      </c>
      <c r="H98" s="53">
        <v>159.19999999999999</v>
      </c>
      <c r="I98" s="53">
        <v>222.3</v>
      </c>
      <c r="J98" s="53">
        <v>243</v>
      </c>
      <c r="K98" s="53">
        <v>359.4</v>
      </c>
      <c r="L98" s="53">
        <v>415.1</v>
      </c>
      <c r="M98" s="53">
        <v>915.8</v>
      </c>
      <c r="N98" s="53">
        <v>1100.5</v>
      </c>
      <c r="O98" s="53">
        <v>993.3</v>
      </c>
      <c r="P98" s="53">
        <v>4409.3</v>
      </c>
      <c r="Q98" s="7" t="s">
        <v>171</v>
      </c>
      <c r="R98" s="7" t="s">
        <v>172</v>
      </c>
      <c r="S98" s="6"/>
      <c r="T98" s="75"/>
    </row>
    <row r="99" spans="2:20" ht="15" customHeight="1" x14ac:dyDescent="0.25">
      <c r="B99" s="55" t="s">
        <v>173</v>
      </c>
      <c r="C99" s="3"/>
      <c r="D99" s="52"/>
      <c r="E99" s="52"/>
      <c r="F99" s="52"/>
      <c r="G99" s="52"/>
      <c r="H99" s="52"/>
      <c r="I99" s="52"/>
      <c r="J99" s="52"/>
      <c r="K99" s="52"/>
      <c r="L99" s="52"/>
      <c r="M99" s="52"/>
      <c r="N99" s="52"/>
      <c r="O99" s="52"/>
      <c r="P99" s="52"/>
      <c r="Q99" s="4"/>
      <c r="R99" s="4"/>
      <c r="S99" s="3"/>
      <c r="T99" s="76"/>
    </row>
    <row r="100" spans="2:20" ht="15" customHeight="1" x14ac:dyDescent="0.25">
      <c r="B100" s="55" t="s">
        <v>174</v>
      </c>
      <c r="C100" s="3"/>
      <c r="D100" s="52">
        <v>-0.2</v>
      </c>
      <c r="E100" s="52">
        <v>-15</v>
      </c>
      <c r="F100" s="52">
        <v>-57.8</v>
      </c>
      <c r="G100" s="52">
        <v>-115.1</v>
      </c>
      <c r="H100" s="52">
        <v>-171.6</v>
      </c>
      <c r="I100" s="52">
        <v>-216.6</v>
      </c>
      <c r="J100" s="52">
        <v>-257.5</v>
      </c>
      <c r="K100" s="52">
        <v>-301.2</v>
      </c>
      <c r="L100" s="52">
        <v>-348</v>
      </c>
      <c r="M100" s="52">
        <v>-366.8</v>
      </c>
      <c r="N100" s="52">
        <v>-340</v>
      </c>
      <c r="O100" s="52">
        <v>-188.1</v>
      </c>
      <c r="P100" s="52">
        <v>-2189.8000000000002</v>
      </c>
      <c r="Q100" s="4" t="s">
        <v>175</v>
      </c>
      <c r="R100" s="4"/>
      <c r="S100" s="3"/>
    </row>
    <row r="101" spans="2:20" ht="15" customHeight="1" x14ac:dyDescent="0.25">
      <c r="B101" s="128" t="str">
        <f>HYPERLINK("https://www.pbo.gov.au/elections/2025-general-election/2025-election-commitments-costings/Delivering-100000-homes-and-5-deposits-all-first-home-buyers", "ECR-2025-1344")</f>
        <v>ECR-2025-1344</v>
      </c>
      <c r="C101" s="56" t="s">
        <v>166</v>
      </c>
      <c r="D101" s="57" t="s">
        <v>51</v>
      </c>
      <c r="E101" s="57">
        <v>-10</v>
      </c>
      <c r="F101" s="57">
        <v>-40</v>
      </c>
      <c r="G101" s="57">
        <v>-82</v>
      </c>
      <c r="H101" s="57">
        <v>-125</v>
      </c>
      <c r="I101" s="57">
        <v>-161</v>
      </c>
      <c r="J101" s="57">
        <v>-198</v>
      </c>
      <c r="K101" s="57">
        <v>-239</v>
      </c>
      <c r="L101" s="57">
        <v>-283</v>
      </c>
      <c r="M101" s="57">
        <v>-299</v>
      </c>
      <c r="N101" s="57">
        <v>-269</v>
      </c>
      <c r="O101" s="57">
        <v>-132</v>
      </c>
      <c r="P101" s="57">
        <v>-1706</v>
      </c>
      <c r="Q101" s="58"/>
      <c r="R101" s="58"/>
      <c r="S101" s="56" t="s">
        <v>167</v>
      </c>
    </row>
    <row r="102" spans="2:20" ht="15" customHeight="1" x14ac:dyDescent="0.25">
      <c r="B102" s="128" t="str">
        <f>HYPERLINK("https://www.pbo.gov.au/elections/2025-general-election/2025-election-commitments-costings/Critical-Minerals-Strategic-Reserve", "ECR-2025-1529")</f>
        <v>ECR-2025-1529</v>
      </c>
      <c r="C102" s="56" t="s">
        <v>126</v>
      </c>
      <c r="D102" s="57">
        <v>-0.2</v>
      </c>
      <c r="E102" s="57">
        <v>-5</v>
      </c>
      <c r="F102" s="57">
        <v>-17.8</v>
      </c>
      <c r="G102" s="57">
        <v>-33.1</v>
      </c>
      <c r="H102" s="57">
        <v>-46.6</v>
      </c>
      <c r="I102" s="57">
        <v>-55.7</v>
      </c>
      <c r="J102" s="57">
        <v>-59.6</v>
      </c>
      <c r="K102" s="57">
        <v>-62.3</v>
      </c>
      <c r="L102" s="57">
        <v>-65.099999999999994</v>
      </c>
      <c r="M102" s="57">
        <v>-68</v>
      </c>
      <c r="N102" s="57">
        <v>-71.2</v>
      </c>
      <c r="O102" s="57">
        <v>-56.1</v>
      </c>
      <c r="P102" s="57">
        <v>-484.6</v>
      </c>
      <c r="Q102" s="58"/>
      <c r="R102" s="58"/>
      <c r="S102" s="56" t="s">
        <v>127</v>
      </c>
    </row>
    <row r="103" spans="2:20" ht="15" customHeight="1" x14ac:dyDescent="0.25">
      <c r="B103" s="128" t="str">
        <f>HYPERLINK("https://www.pbo.gov.au/elections/2025-general-election/2025-election-commitments-costings/20-medical-csps-university-tasmania", "ECR-2025-1624")</f>
        <v>ECR-2025-1624</v>
      </c>
      <c r="C103" s="56" t="s">
        <v>176</v>
      </c>
      <c r="D103" s="57" t="s">
        <v>51</v>
      </c>
      <c r="E103" s="57" t="s">
        <v>51</v>
      </c>
      <c r="F103" s="57" t="s">
        <v>51</v>
      </c>
      <c r="G103" s="57" t="s">
        <v>51</v>
      </c>
      <c r="H103" s="57" t="s">
        <v>51</v>
      </c>
      <c r="I103" s="57">
        <v>0.1</v>
      </c>
      <c r="J103" s="57">
        <v>0.1</v>
      </c>
      <c r="K103" s="57">
        <v>0.1</v>
      </c>
      <c r="L103" s="57">
        <v>0.1</v>
      </c>
      <c r="M103" s="57">
        <v>0.2</v>
      </c>
      <c r="N103" s="57">
        <v>0.2</v>
      </c>
      <c r="O103" s="57" t="s">
        <v>51</v>
      </c>
      <c r="P103" s="57">
        <v>0.8</v>
      </c>
      <c r="Q103" s="58"/>
      <c r="R103" s="58"/>
      <c r="S103" s="56" t="s">
        <v>52</v>
      </c>
    </row>
    <row r="104" spans="2:20" ht="15" customHeight="1" x14ac:dyDescent="0.25">
      <c r="B104" s="128" t="str">
        <f>HYPERLINK("https://www.pbo.gov.au/elections/2025-general-election/2025-election-commitments-costings/economic-resilience-program", "ECR-2025-1864")</f>
        <v>ECR-2025-1864</v>
      </c>
      <c r="C104" s="56" t="s">
        <v>128</v>
      </c>
      <c r="D104" s="57">
        <v>0</v>
      </c>
      <c r="E104" s="57">
        <v>0</v>
      </c>
      <c r="F104" s="57">
        <v>0</v>
      </c>
      <c r="G104" s="57">
        <v>0</v>
      </c>
      <c r="H104" s="57">
        <v>0</v>
      </c>
      <c r="I104" s="57">
        <v>0</v>
      </c>
      <c r="J104" s="57">
        <v>0</v>
      </c>
      <c r="K104" s="57">
        <v>0</v>
      </c>
      <c r="L104" s="57">
        <v>0</v>
      </c>
      <c r="M104" s="57">
        <v>0</v>
      </c>
      <c r="N104" s="57">
        <v>0</v>
      </c>
      <c r="O104" s="57">
        <v>0</v>
      </c>
      <c r="P104" s="57">
        <v>0</v>
      </c>
      <c r="Q104" s="58"/>
      <c r="R104" s="58"/>
      <c r="S104" s="56" t="s">
        <v>73</v>
      </c>
    </row>
    <row r="105" spans="2:20" ht="15" customHeight="1" x14ac:dyDescent="0.25">
      <c r="B105" s="3" t="s">
        <v>177</v>
      </c>
      <c r="C105" s="3"/>
      <c r="D105" s="52">
        <v>1.9</v>
      </c>
      <c r="E105" s="52">
        <v>26.6</v>
      </c>
      <c r="F105" s="52">
        <v>47.4</v>
      </c>
      <c r="G105" s="52">
        <v>76.5</v>
      </c>
      <c r="H105" s="52">
        <v>96.4</v>
      </c>
      <c r="I105" s="52">
        <v>124.3</v>
      </c>
      <c r="J105" s="52">
        <v>156.30000000000001</v>
      </c>
      <c r="K105" s="52">
        <v>194.5</v>
      </c>
      <c r="L105" s="52">
        <v>248.4</v>
      </c>
      <c r="M105" s="52">
        <v>294.39999999999998</v>
      </c>
      <c r="N105" s="52">
        <v>354.3</v>
      </c>
      <c r="O105" s="52">
        <v>152.4</v>
      </c>
      <c r="P105" s="52">
        <v>1621.1</v>
      </c>
      <c r="Q105" s="5" t="s">
        <v>170</v>
      </c>
      <c r="R105" s="4"/>
      <c r="S105" s="3"/>
    </row>
    <row r="106" spans="2:20" ht="15" customHeight="1" x14ac:dyDescent="0.25">
      <c r="B106" s="6" t="s">
        <v>320</v>
      </c>
      <c r="C106" s="6"/>
      <c r="D106" s="53">
        <v>1.7</v>
      </c>
      <c r="E106" s="53">
        <v>11.6</v>
      </c>
      <c r="F106" s="53">
        <v>-10.4</v>
      </c>
      <c r="G106" s="53">
        <v>-38.6</v>
      </c>
      <c r="H106" s="53">
        <v>-75.2</v>
      </c>
      <c r="I106" s="53">
        <v>-92.3</v>
      </c>
      <c r="J106" s="53">
        <v>-101.2</v>
      </c>
      <c r="K106" s="53">
        <v>-106.7</v>
      </c>
      <c r="L106" s="53">
        <v>-99.6</v>
      </c>
      <c r="M106" s="53">
        <v>-72.400000000000006</v>
      </c>
      <c r="N106" s="53">
        <v>14.3</v>
      </c>
      <c r="O106" s="53">
        <v>-35.700000000000003</v>
      </c>
      <c r="P106" s="53">
        <v>-568.70000000000005</v>
      </c>
      <c r="Q106" s="7" t="s">
        <v>178</v>
      </c>
      <c r="R106" s="7" t="s">
        <v>179</v>
      </c>
      <c r="S106" s="6"/>
    </row>
    <row r="107" spans="2:20" ht="15" customHeight="1" x14ac:dyDescent="0.25"/>
    <row r="108" spans="2:20" ht="15" customHeight="1" x14ac:dyDescent="0.25">
      <c r="B108" s="14" t="s">
        <v>180</v>
      </c>
      <c r="Q108" s="66"/>
      <c r="R108" s="67"/>
    </row>
    <row r="109" spans="2:20" ht="15" customHeight="1" x14ac:dyDescent="0.25">
      <c r="B109" s="10" t="s">
        <v>181</v>
      </c>
      <c r="Q109" s="66"/>
      <c r="R109" s="67"/>
    </row>
    <row r="110" spans="2:20" ht="15" customHeight="1" x14ac:dyDescent="0.25">
      <c r="B110" s="10" t="s">
        <v>182</v>
      </c>
      <c r="Q110" s="66"/>
      <c r="R110" s="67"/>
    </row>
    <row r="111" spans="2:20" ht="15" customHeight="1" x14ac:dyDescent="0.25">
      <c r="B111" s="10" t="s">
        <v>183</v>
      </c>
      <c r="Q111" s="66"/>
      <c r="R111" s="67"/>
    </row>
    <row r="112" spans="2:20" ht="15" customHeight="1" x14ac:dyDescent="0.25">
      <c r="B112" s="10" t="s">
        <v>184</v>
      </c>
      <c r="Q112" s="66"/>
      <c r="R112" s="67"/>
    </row>
    <row r="113" spans="2:19" ht="15" customHeight="1" x14ac:dyDescent="0.25">
      <c r="B113" s="10" t="s">
        <v>185</v>
      </c>
      <c r="C113" s="69"/>
      <c r="D113" s="70"/>
      <c r="E113" s="70"/>
      <c r="F113" s="70"/>
      <c r="G113" s="70"/>
      <c r="H113" s="70"/>
      <c r="I113" s="70"/>
      <c r="J113" s="70"/>
      <c r="K113" s="70"/>
      <c r="L113" s="70"/>
      <c r="M113" s="70"/>
      <c r="N113" s="70"/>
      <c r="O113" s="70"/>
      <c r="P113" s="70"/>
      <c r="Q113" s="71"/>
      <c r="R113" s="72"/>
      <c r="S113" s="69"/>
    </row>
    <row r="114" spans="2:19" ht="15" customHeight="1" x14ac:dyDescent="0.25">
      <c r="B114" s="68" t="s">
        <v>186</v>
      </c>
      <c r="Q114" s="66"/>
      <c r="R114" s="67"/>
    </row>
    <row r="115" spans="2:19" ht="15" customHeight="1" x14ac:dyDescent="0.25">
      <c r="B115" s="10" t="s">
        <v>187</v>
      </c>
      <c r="Q115" s="66"/>
      <c r="R115" s="67"/>
    </row>
    <row r="116" spans="2:19" ht="15" customHeight="1" x14ac:dyDescent="0.25">
      <c r="Q116" s="66"/>
      <c r="R116" s="67"/>
    </row>
    <row r="117" spans="2:19" x14ac:dyDescent="0.25">
      <c r="B117" s="15" t="s">
        <v>188</v>
      </c>
      <c r="Q117" s="66"/>
      <c r="R117" s="67"/>
    </row>
    <row r="118" spans="2:19" x14ac:dyDescent="0.25">
      <c r="Q118" s="66"/>
      <c r="R118" s="67"/>
    </row>
    <row r="119" spans="2:19" x14ac:dyDescent="0.25">
      <c r="Q119" s="66"/>
      <c r="R119" s="67"/>
    </row>
  </sheetData>
  <mergeCells count="1">
    <mergeCell ref="B1:F1"/>
  </mergeCells>
  <conditionalFormatting sqref="B28 B33">
    <cfRule type="expression" dxfId="2" priority="3">
      <formula>LEFT($E28,3)="ECR"</formula>
    </cfRule>
  </conditionalFormatting>
  <hyperlinks>
    <hyperlink ref="B117" location="Contents!A1" display="Back to contents" xr:uid="{182A7C8B-6452-4009-AB6C-244EC3B654A3}"/>
    <hyperlink ref="S13" r:id="rId1" xr:uid="{07BE3991-CCF1-497E-95B6-6947080BF5BB}"/>
    <hyperlink ref="S14" r:id="rId2" xr:uid="{E5B8F9A2-71BC-4D00-A271-0FFCA65B7FCF}"/>
    <hyperlink ref="S9" r:id="rId3" xr:uid="{2866DECB-F9E6-4DDE-B59B-C07998821142}"/>
    <hyperlink ref="S8" r:id="rId4" xr:uid="{50610B7B-39D1-4CCA-8DA0-384E6A1B325A}"/>
  </hyperlinks>
  <pageMargins left="0.25" right="0.25" top="0.75" bottom="0.75" header="0.3" footer="0.3"/>
  <pageSetup orientation="landscape" horizontalDpi="1200" verticalDpi="12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3B7E2-DD77-4A86-A6DD-D1532FD62144}">
  <sheetPr>
    <tabColor theme="0" tint="-4.9989318521683403E-2"/>
  </sheetPr>
  <dimension ref="A1:AI119"/>
  <sheetViews>
    <sheetView showGridLines="0" zoomScaleNormal="100" workbookViewId="0">
      <pane ySplit="3" topLeftCell="A4" activePane="bottomLeft" state="frozen"/>
      <selection pane="bottomLeft"/>
    </sheetView>
  </sheetViews>
  <sheetFormatPr defaultColWidth="8.85546875" defaultRowHeight="12" x14ac:dyDescent="0.25"/>
  <cols>
    <col min="1" max="1" width="3.7109375" style="8" customWidth="1"/>
    <col min="2" max="2" width="15.28515625" style="8" customWidth="1"/>
    <col min="3" max="3" width="30.42578125" style="8" customWidth="1"/>
    <col min="4" max="14" width="8.7109375" style="50" customWidth="1"/>
    <col min="15" max="16" width="10.7109375" style="50" customWidth="1"/>
    <col min="17" max="17" width="10.7109375" style="9" customWidth="1"/>
    <col min="18" max="18" width="10.7109375" style="17" customWidth="1"/>
    <col min="19" max="19" width="152.7109375" style="8" bestFit="1" customWidth="1"/>
    <col min="20" max="20" width="8.85546875" style="11"/>
    <col min="21" max="34" width="8.85546875" style="11" bestFit="1"/>
    <col min="35" max="16384" width="8.85546875" style="11"/>
  </cols>
  <sheetData>
    <row r="1" spans="1:33" x14ac:dyDescent="0.25">
      <c r="A1" s="129"/>
      <c r="B1" s="131"/>
      <c r="C1" s="131"/>
      <c r="D1" s="131"/>
      <c r="E1" s="131"/>
      <c r="F1" s="131"/>
    </row>
    <row r="2" spans="1:33" ht="24.95" customHeight="1" x14ac:dyDescent="0.25">
      <c r="B2" s="18" t="s">
        <v>189</v>
      </c>
    </row>
    <row r="3" spans="1:33" s="13" customFormat="1" ht="24.95" customHeight="1" x14ac:dyDescent="0.25">
      <c r="A3" s="12"/>
      <c r="B3" s="1" t="s">
        <v>15</v>
      </c>
      <c r="C3" s="1" t="s">
        <v>16</v>
      </c>
      <c r="D3" s="51" t="s">
        <v>17</v>
      </c>
      <c r="E3" s="51" t="s">
        <v>328</v>
      </c>
      <c r="F3" s="51" t="s">
        <v>329</v>
      </c>
      <c r="G3" s="51" t="s">
        <v>330</v>
      </c>
      <c r="H3" s="51" t="s">
        <v>331</v>
      </c>
      <c r="I3" s="51" t="s">
        <v>332</v>
      </c>
      <c r="J3" s="51" t="s">
        <v>333</v>
      </c>
      <c r="K3" s="51" t="s">
        <v>334</v>
      </c>
      <c r="L3" s="51" t="s">
        <v>18</v>
      </c>
      <c r="M3" s="51" t="s">
        <v>19</v>
      </c>
      <c r="N3" s="51" t="s">
        <v>20</v>
      </c>
      <c r="O3" s="51" t="s">
        <v>335</v>
      </c>
      <c r="P3" s="77" t="s">
        <v>21</v>
      </c>
      <c r="Q3" s="2" t="s">
        <v>22</v>
      </c>
      <c r="R3" s="2" t="s">
        <v>23</v>
      </c>
      <c r="S3" s="1" t="s">
        <v>24</v>
      </c>
    </row>
    <row r="4" spans="1:33" ht="15" customHeight="1" x14ac:dyDescent="0.25">
      <c r="B4" s="3" t="s">
        <v>25</v>
      </c>
      <c r="C4" s="3"/>
      <c r="D4" s="52"/>
      <c r="E4" s="52"/>
      <c r="F4" s="52"/>
      <c r="G4" s="52"/>
      <c r="H4" s="52"/>
      <c r="I4" s="52"/>
      <c r="J4" s="52"/>
      <c r="K4" s="52"/>
      <c r="L4" s="52"/>
      <c r="M4" s="52"/>
      <c r="N4" s="52"/>
      <c r="O4" s="52"/>
      <c r="P4" s="52"/>
      <c r="Q4" s="4"/>
      <c r="R4" s="4"/>
      <c r="S4" s="3"/>
      <c r="U4" s="50"/>
      <c r="V4" s="50"/>
      <c r="W4" s="50"/>
      <c r="X4" s="50"/>
      <c r="Y4" s="50"/>
      <c r="Z4" s="50"/>
      <c r="AA4" s="50"/>
      <c r="AB4" s="50"/>
      <c r="AC4" s="50"/>
      <c r="AD4" s="50"/>
      <c r="AE4" s="50"/>
      <c r="AF4" s="50"/>
      <c r="AG4" s="50"/>
    </row>
    <row r="5" spans="1:33" ht="15" customHeight="1" x14ac:dyDescent="0.25">
      <c r="B5" s="127" t="str">
        <f>HYPERLINK("https://www.pbo.gov.au/elections/2025-general-election/2025-election-commitments-costings/Supporting%20Farmsafe%20Australia", "ECR-2025-1089")</f>
        <v>ECR-2025-1089</v>
      </c>
      <c r="C5" s="56" t="s">
        <v>26</v>
      </c>
      <c r="D5" s="57">
        <v>-1</v>
      </c>
      <c r="E5" s="57">
        <v>-1</v>
      </c>
      <c r="F5" s="57">
        <v>-0.5</v>
      </c>
      <c r="G5" s="57">
        <v>0</v>
      </c>
      <c r="H5" s="57">
        <v>0</v>
      </c>
      <c r="I5" s="57">
        <v>0</v>
      </c>
      <c r="J5" s="57">
        <v>0</v>
      </c>
      <c r="K5" s="57">
        <v>0</v>
      </c>
      <c r="L5" s="57">
        <v>0</v>
      </c>
      <c r="M5" s="57">
        <v>0</v>
      </c>
      <c r="N5" s="57">
        <v>0</v>
      </c>
      <c r="O5" s="57">
        <v>-2.5</v>
      </c>
      <c r="P5" s="57">
        <v>-2.5</v>
      </c>
      <c r="Q5" s="58"/>
      <c r="R5" s="58"/>
      <c r="S5" s="56" t="s">
        <v>27</v>
      </c>
      <c r="U5" s="50"/>
      <c r="V5" s="50"/>
      <c r="W5" s="50"/>
      <c r="X5" s="50"/>
      <c r="Y5" s="50"/>
      <c r="Z5" s="50"/>
      <c r="AA5" s="50"/>
      <c r="AB5" s="50"/>
      <c r="AC5" s="50"/>
      <c r="AD5" s="50"/>
      <c r="AE5" s="50"/>
      <c r="AF5" s="50"/>
      <c r="AG5" s="50"/>
    </row>
    <row r="6" spans="1:33" ht="15" customHeight="1" x14ac:dyDescent="0.25">
      <c r="B6" s="59" t="s">
        <v>28</v>
      </c>
      <c r="C6" s="59"/>
      <c r="D6" s="60">
        <v>-1</v>
      </c>
      <c r="E6" s="60">
        <v>-1</v>
      </c>
      <c r="F6" s="60">
        <v>-0.5</v>
      </c>
      <c r="G6" s="60">
        <v>0</v>
      </c>
      <c r="H6" s="60">
        <v>0</v>
      </c>
      <c r="I6" s="60">
        <v>0</v>
      </c>
      <c r="J6" s="60">
        <v>0</v>
      </c>
      <c r="K6" s="60">
        <v>0</v>
      </c>
      <c r="L6" s="60">
        <v>0</v>
      </c>
      <c r="M6" s="60">
        <v>0</v>
      </c>
      <c r="N6" s="60">
        <v>0</v>
      </c>
      <c r="O6" s="60">
        <v>-2.5</v>
      </c>
      <c r="P6" s="60">
        <v>-2.5</v>
      </c>
      <c r="Q6" s="61" t="s">
        <v>29</v>
      </c>
      <c r="R6" s="61"/>
      <c r="S6" s="59" t="s">
        <v>30</v>
      </c>
      <c r="U6" s="50"/>
      <c r="V6" s="50"/>
      <c r="W6" s="50"/>
      <c r="X6" s="50"/>
      <c r="Y6" s="50"/>
      <c r="Z6" s="50"/>
      <c r="AA6" s="50"/>
      <c r="AB6" s="50"/>
      <c r="AC6" s="50"/>
      <c r="AD6" s="50"/>
      <c r="AE6" s="50"/>
      <c r="AF6" s="50"/>
      <c r="AG6" s="50"/>
    </row>
    <row r="7" spans="1:33" ht="15" customHeight="1" x14ac:dyDescent="0.25">
      <c r="B7" s="3" t="s">
        <v>31</v>
      </c>
      <c r="C7" s="3"/>
      <c r="D7" s="52" t="s">
        <v>30</v>
      </c>
      <c r="E7" s="52" t="s">
        <v>30</v>
      </c>
      <c r="F7" s="52" t="s">
        <v>30</v>
      </c>
      <c r="G7" s="52" t="s">
        <v>30</v>
      </c>
      <c r="H7" s="52" t="s">
        <v>30</v>
      </c>
      <c r="I7" s="52" t="s">
        <v>30</v>
      </c>
      <c r="J7" s="52" t="s">
        <v>30</v>
      </c>
      <c r="K7" s="52" t="s">
        <v>30</v>
      </c>
      <c r="L7" s="52" t="s">
        <v>30</v>
      </c>
      <c r="M7" s="52" t="s">
        <v>30</v>
      </c>
      <c r="N7" s="52" t="s">
        <v>30</v>
      </c>
      <c r="O7" s="52" t="s">
        <v>30</v>
      </c>
      <c r="P7" s="52" t="s">
        <v>30</v>
      </c>
      <c r="Q7" s="4"/>
      <c r="R7" s="4"/>
      <c r="S7" s="3" t="s">
        <v>30</v>
      </c>
      <c r="U7" s="50"/>
      <c r="V7" s="50"/>
      <c r="W7" s="50"/>
      <c r="X7" s="50"/>
      <c r="Y7" s="50"/>
      <c r="Z7" s="50"/>
      <c r="AA7" s="50"/>
      <c r="AB7" s="50"/>
      <c r="AC7" s="50"/>
      <c r="AD7" s="50"/>
      <c r="AE7" s="50"/>
      <c r="AF7" s="50"/>
      <c r="AG7" s="50"/>
    </row>
    <row r="8" spans="1:33" ht="15" customHeight="1" x14ac:dyDescent="0.25">
      <c r="B8" s="127" t="str">
        <f>HYPERLINK("https://www.pbo.gov.au/elections/2025-general-election/2025-election-commitments-costings/crime-stoppers", "ECR-2025-1559")</f>
        <v>ECR-2025-1559</v>
      </c>
      <c r="C8" s="56" t="s">
        <v>32</v>
      </c>
      <c r="D8" s="57">
        <v>-1.6</v>
      </c>
      <c r="E8" s="57">
        <v>-1.7</v>
      </c>
      <c r="F8" s="57">
        <v>-1.7</v>
      </c>
      <c r="G8" s="57">
        <v>0</v>
      </c>
      <c r="H8" s="57">
        <v>0</v>
      </c>
      <c r="I8" s="57">
        <v>0</v>
      </c>
      <c r="J8" s="57">
        <v>0</v>
      </c>
      <c r="K8" s="57">
        <v>0</v>
      </c>
      <c r="L8" s="57">
        <v>0</v>
      </c>
      <c r="M8" s="57">
        <v>0</v>
      </c>
      <c r="N8" s="57">
        <v>0</v>
      </c>
      <c r="O8" s="57">
        <v>-5</v>
      </c>
      <c r="P8" s="57">
        <v>-5</v>
      </c>
      <c r="Q8" s="61"/>
      <c r="R8" s="61"/>
      <c r="S8" s="56" t="s">
        <v>33</v>
      </c>
      <c r="U8" s="50"/>
      <c r="V8" s="50"/>
      <c r="W8" s="50"/>
      <c r="X8" s="50"/>
      <c r="Y8" s="50"/>
      <c r="Z8" s="50"/>
      <c r="AA8" s="50"/>
      <c r="AB8" s="50"/>
      <c r="AC8" s="50"/>
      <c r="AD8" s="50"/>
      <c r="AE8" s="50"/>
      <c r="AF8" s="50"/>
      <c r="AG8" s="50"/>
    </row>
    <row r="9" spans="1:33" ht="15" customHeight="1" x14ac:dyDescent="0.25">
      <c r="B9" s="127" t="str">
        <f>HYPERLINK("https://www.pbo.gov.au/elections/2025-general-election/2025-election-commitments-costings/strengthening-community-safety", "ECR-2025-1299")</f>
        <v>ECR-2025-1299</v>
      </c>
      <c r="C9" s="56" t="s">
        <v>34</v>
      </c>
      <c r="D9" s="57">
        <v>-6.7</v>
      </c>
      <c r="E9" s="57">
        <v>-9.5</v>
      </c>
      <c r="F9" s="57">
        <v>0</v>
      </c>
      <c r="G9" s="57">
        <v>0</v>
      </c>
      <c r="H9" s="57">
        <v>0</v>
      </c>
      <c r="I9" s="57">
        <v>0</v>
      </c>
      <c r="J9" s="57">
        <v>0</v>
      </c>
      <c r="K9" s="57">
        <v>0</v>
      </c>
      <c r="L9" s="57">
        <v>0</v>
      </c>
      <c r="M9" s="57">
        <v>0</v>
      </c>
      <c r="N9" s="57">
        <v>0</v>
      </c>
      <c r="O9" s="57">
        <v>-16.2</v>
      </c>
      <c r="P9" s="57">
        <v>-16.2</v>
      </c>
      <c r="Q9" s="61"/>
      <c r="R9" s="61"/>
      <c r="S9" s="56" t="s">
        <v>33</v>
      </c>
      <c r="U9" s="50"/>
      <c r="V9" s="50"/>
      <c r="W9" s="50"/>
      <c r="X9" s="50"/>
      <c r="Y9" s="50"/>
      <c r="Z9" s="50"/>
      <c r="AA9" s="50"/>
      <c r="AB9" s="50"/>
      <c r="AC9" s="50"/>
      <c r="AD9" s="50"/>
      <c r="AE9" s="50"/>
      <c r="AF9" s="50"/>
      <c r="AG9" s="50"/>
    </row>
    <row r="10" spans="1:33" ht="15" customHeight="1" x14ac:dyDescent="0.25">
      <c r="B10" s="59" t="s">
        <v>35</v>
      </c>
      <c r="C10" s="59"/>
      <c r="D10" s="60">
        <v>-8.3000000000000007</v>
      </c>
      <c r="E10" s="60">
        <v>-11.2</v>
      </c>
      <c r="F10" s="60">
        <v>-1.7</v>
      </c>
      <c r="G10" s="60">
        <v>0</v>
      </c>
      <c r="H10" s="60">
        <v>0</v>
      </c>
      <c r="I10" s="60">
        <v>0</v>
      </c>
      <c r="J10" s="60">
        <v>0</v>
      </c>
      <c r="K10" s="60">
        <v>0</v>
      </c>
      <c r="L10" s="60">
        <v>0</v>
      </c>
      <c r="M10" s="60">
        <v>0</v>
      </c>
      <c r="N10" s="60">
        <v>0</v>
      </c>
      <c r="O10" s="60">
        <v>-21.2</v>
      </c>
      <c r="P10" s="60">
        <v>-21.2</v>
      </c>
      <c r="Q10" s="61" t="s">
        <v>29</v>
      </c>
      <c r="R10" s="61"/>
      <c r="S10" s="59" t="s">
        <v>30</v>
      </c>
      <c r="U10" s="50"/>
      <c r="V10" s="50"/>
      <c r="W10" s="50"/>
      <c r="X10" s="50"/>
      <c r="Y10" s="50"/>
      <c r="Z10" s="50"/>
      <c r="AA10" s="50"/>
      <c r="AB10" s="50"/>
      <c r="AC10" s="50"/>
      <c r="AD10" s="50"/>
      <c r="AE10" s="50"/>
      <c r="AF10" s="50"/>
      <c r="AG10" s="50"/>
    </row>
    <row r="11" spans="1:33" ht="15" customHeight="1" x14ac:dyDescent="0.25">
      <c r="B11" s="3" t="s">
        <v>36</v>
      </c>
      <c r="C11" s="3"/>
      <c r="D11" s="52" t="s">
        <v>30</v>
      </c>
      <c r="E11" s="52" t="s">
        <v>30</v>
      </c>
      <c r="F11" s="52" t="s">
        <v>30</v>
      </c>
      <c r="G11" s="52" t="s">
        <v>30</v>
      </c>
      <c r="H11" s="52" t="s">
        <v>30</v>
      </c>
      <c r="I11" s="52" t="s">
        <v>30</v>
      </c>
      <c r="J11" s="52" t="s">
        <v>30</v>
      </c>
      <c r="K11" s="52" t="s">
        <v>30</v>
      </c>
      <c r="L11" s="52" t="s">
        <v>30</v>
      </c>
      <c r="M11" s="52" t="s">
        <v>30</v>
      </c>
      <c r="N11" s="52" t="s">
        <v>30</v>
      </c>
      <c r="O11" s="52" t="s">
        <v>30</v>
      </c>
      <c r="P11" s="52" t="s">
        <v>30</v>
      </c>
      <c r="Q11" s="4"/>
      <c r="R11" s="4"/>
      <c r="S11" s="3" t="s">
        <v>30</v>
      </c>
      <c r="U11" s="50"/>
      <c r="V11" s="50"/>
      <c r="W11" s="50"/>
      <c r="X11" s="50"/>
      <c r="Y11" s="50"/>
      <c r="Z11" s="50"/>
      <c r="AA11" s="50"/>
      <c r="AB11" s="50"/>
      <c r="AC11" s="50"/>
      <c r="AD11" s="50"/>
      <c r="AE11" s="50"/>
      <c r="AF11" s="50"/>
      <c r="AG11" s="50"/>
    </row>
    <row r="12" spans="1:33" ht="15" customHeight="1" x14ac:dyDescent="0.25">
      <c r="B12" s="127" t="str">
        <f>HYPERLINK("https://www.pbo.gov.au/elections/2025-general-election/2025-election-commitments-costings/Boyer%20Paper%20Mill", "ECR-2025-1883")</f>
        <v>ECR-2025-1883</v>
      </c>
      <c r="C12" s="56" t="s">
        <v>37</v>
      </c>
      <c r="D12" s="57">
        <v>-4.5</v>
      </c>
      <c r="E12" s="57">
        <v>-4.5</v>
      </c>
      <c r="F12" s="57">
        <v>-5</v>
      </c>
      <c r="G12" s="57">
        <v>-5</v>
      </c>
      <c r="H12" s="57">
        <v>-5</v>
      </c>
      <c r="I12" s="57">
        <v>0</v>
      </c>
      <c r="J12" s="57">
        <v>0</v>
      </c>
      <c r="K12" s="57">
        <v>0</v>
      </c>
      <c r="L12" s="57">
        <v>0</v>
      </c>
      <c r="M12" s="57">
        <v>0</v>
      </c>
      <c r="N12" s="57">
        <v>0</v>
      </c>
      <c r="O12" s="57">
        <v>-19</v>
      </c>
      <c r="P12" s="57">
        <v>-24</v>
      </c>
      <c r="Q12" s="58"/>
      <c r="R12" s="58"/>
      <c r="S12" s="56" t="s">
        <v>38</v>
      </c>
      <c r="U12" s="50"/>
      <c r="V12" s="50"/>
      <c r="W12" s="50"/>
      <c r="X12" s="50"/>
      <c r="Y12" s="50"/>
      <c r="Z12" s="50"/>
      <c r="AA12" s="50"/>
      <c r="AB12" s="50"/>
      <c r="AC12" s="50"/>
      <c r="AD12" s="50"/>
      <c r="AE12" s="50"/>
      <c r="AF12" s="50"/>
      <c r="AG12" s="50"/>
    </row>
    <row r="13" spans="1:33" ht="15" customHeight="1" x14ac:dyDescent="0.25">
      <c r="B13" s="127" t="str">
        <f>HYPERLINK("https://www.pbo.gov.au/elections/2025-general-election/2025-election-commitments-costings/local-environmental-projects", "ECR-2025-1002")</f>
        <v>ECR-2025-1002</v>
      </c>
      <c r="C13" s="56" t="s">
        <v>39</v>
      </c>
      <c r="D13" s="57">
        <v>-34.5</v>
      </c>
      <c r="E13" s="57">
        <v>-33.700000000000003</v>
      </c>
      <c r="F13" s="57">
        <v>-17.7</v>
      </c>
      <c r="G13" s="57">
        <v>0</v>
      </c>
      <c r="H13" s="57">
        <v>0</v>
      </c>
      <c r="I13" s="57">
        <v>0</v>
      </c>
      <c r="J13" s="57">
        <v>0</v>
      </c>
      <c r="K13" s="57">
        <v>0</v>
      </c>
      <c r="L13" s="57">
        <v>0</v>
      </c>
      <c r="M13" s="57">
        <v>0</v>
      </c>
      <c r="N13" s="57">
        <v>0</v>
      </c>
      <c r="O13" s="57">
        <v>-85.9</v>
      </c>
      <c r="P13" s="57">
        <v>-85.9</v>
      </c>
      <c r="Q13" s="58"/>
      <c r="R13" s="58"/>
      <c r="S13" s="56" t="s">
        <v>33</v>
      </c>
      <c r="U13" s="50"/>
      <c r="V13" s="50"/>
      <c r="W13" s="50"/>
      <c r="X13" s="50"/>
      <c r="Y13" s="50"/>
      <c r="Z13" s="50"/>
      <c r="AA13" s="50"/>
      <c r="AB13" s="50"/>
      <c r="AC13" s="50"/>
      <c r="AD13" s="50"/>
      <c r="AE13" s="50"/>
      <c r="AF13" s="50"/>
      <c r="AG13" s="50"/>
    </row>
    <row r="14" spans="1:33" ht="15" customHeight="1" x14ac:dyDescent="0.25">
      <c r="B14" s="127" t="str">
        <f>HYPERLINK("https://www.pbo.gov.au/elections/2025-general-election/2025-election-commitments-costings/weather-radar-regional-queensland", "ECR-2025-1087")</f>
        <v>ECR-2025-1087</v>
      </c>
      <c r="C14" s="56" t="s">
        <v>40</v>
      </c>
      <c r="D14" s="57">
        <v>-10</v>
      </c>
      <c r="E14" s="57">
        <v>0</v>
      </c>
      <c r="F14" s="57">
        <v>0</v>
      </c>
      <c r="G14" s="57">
        <v>0</v>
      </c>
      <c r="H14" s="57">
        <v>0</v>
      </c>
      <c r="I14" s="57">
        <v>0</v>
      </c>
      <c r="J14" s="57">
        <v>0</v>
      </c>
      <c r="K14" s="57">
        <v>0</v>
      </c>
      <c r="L14" s="57">
        <v>0</v>
      </c>
      <c r="M14" s="57">
        <v>0</v>
      </c>
      <c r="N14" s="57">
        <v>0</v>
      </c>
      <c r="O14" s="57">
        <v>-10</v>
      </c>
      <c r="P14" s="57">
        <v>-10</v>
      </c>
      <c r="Q14" s="58"/>
      <c r="R14" s="58"/>
      <c r="S14" s="56" t="s">
        <v>41</v>
      </c>
      <c r="U14" s="50"/>
      <c r="V14" s="50"/>
      <c r="W14" s="50"/>
      <c r="X14" s="50"/>
      <c r="Y14" s="50"/>
      <c r="Z14" s="50"/>
      <c r="AA14" s="50"/>
      <c r="AB14" s="50"/>
      <c r="AC14" s="50"/>
      <c r="AD14" s="50"/>
      <c r="AE14" s="50"/>
      <c r="AF14" s="50"/>
      <c r="AG14" s="50"/>
    </row>
    <row r="15" spans="1:33" ht="15" customHeight="1" x14ac:dyDescent="0.25">
      <c r="B15" s="59" t="s">
        <v>42</v>
      </c>
      <c r="C15" s="59"/>
      <c r="D15" s="60">
        <v>-49</v>
      </c>
      <c r="E15" s="60">
        <v>-38.200000000000003</v>
      </c>
      <c r="F15" s="60">
        <v>-22.7</v>
      </c>
      <c r="G15" s="60">
        <v>-5</v>
      </c>
      <c r="H15" s="60">
        <v>-5</v>
      </c>
      <c r="I15" s="60">
        <v>0</v>
      </c>
      <c r="J15" s="60">
        <v>0</v>
      </c>
      <c r="K15" s="60">
        <v>0</v>
      </c>
      <c r="L15" s="60">
        <v>0</v>
      </c>
      <c r="M15" s="60">
        <v>0</v>
      </c>
      <c r="N15" s="60">
        <v>0</v>
      </c>
      <c r="O15" s="60">
        <v>-114.9</v>
      </c>
      <c r="P15" s="60">
        <v>-119.9</v>
      </c>
      <c r="Q15" s="61" t="s">
        <v>29</v>
      </c>
      <c r="R15" s="61"/>
      <c r="S15" s="59" t="s">
        <v>30</v>
      </c>
      <c r="U15" s="50"/>
      <c r="V15" s="50"/>
      <c r="W15" s="50"/>
      <c r="X15" s="50"/>
      <c r="Y15" s="50"/>
      <c r="Z15" s="50"/>
      <c r="AA15" s="50"/>
      <c r="AB15" s="50"/>
      <c r="AC15" s="50"/>
      <c r="AD15" s="50"/>
      <c r="AE15" s="50"/>
      <c r="AF15" s="50"/>
      <c r="AG15" s="50"/>
    </row>
    <row r="16" spans="1:33" ht="15" customHeight="1" x14ac:dyDescent="0.25">
      <c r="B16" s="3" t="s">
        <v>43</v>
      </c>
      <c r="C16" s="3"/>
      <c r="D16" s="52" t="s">
        <v>30</v>
      </c>
      <c r="E16" s="52" t="s">
        <v>30</v>
      </c>
      <c r="F16" s="52" t="s">
        <v>30</v>
      </c>
      <c r="G16" s="52" t="s">
        <v>30</v>
      </c>
      <c r="H16" s="52" t="s">
        <v>30</v>
      </c>
      <c r="I16" s="52" t="s">
        <v>30</v>
      </c>
      <c r="J16" s="52" t="s">
        <v>30</v>
      </c>
      <c r="K16" s="52" t="s">
        <v>30</v>
      </c>
      <c r="L16" s="52" t="s">
        <v>30</v>
      </c>
      <c r="M16" s="52" t="s">
        <v>30</v>
      </c>
      <c r="N16" s="52" t="s">
        <v>30</v>
      </c>
      <c r="O16" s="52" t="s">
        <v>30</v>
      </c>
      <c r="P16" s="52" t="s">
        <v>30</v>
      </c>
      <c r="Q16" s="4"/>
      <c r="R16" s="4"/>
      <c r="S16" s="3" t="s">
        <v>30</v>
      </c>
      <c r="U16" s="50"/>
      <c r="V16" s="50"/>
      <c r="W16" s="50"/>
      <c r="X16" s="50"/>
      <c r="Y16" s="50"/>
      <c r="Z16" s="50"/>
      <c r="AA16" s="50"/>
      <c r="AB16" s="50"/>
      <c r="AC16" s="50"/>
      <c r="AD16" s="50"/>
      <c r="AE16" s="50"/>
      <c r="AF16" s="50"/>
      <c r="AG16" s="50"/>
    </row>
    <row r="17" spans="1:35" s="9" customFormat="1" ht="15" customHeight="1" x14ac:dyDescent="0.25">
      <c r="A17" s="8"/>
      <c r="B17" s="127" t="str">
        <f>HYPERLINK("https://www.pbo.gov.au/elections/2025-general-election/2025-election-commitments-costings/Bendigo%20Veterans%E2%80%99%20and%20Families%E2%80%99%20Hub", "ECR-2025-1697")</f>
        <v>ECR-2025-1697</v>
      </c>
      <c r="C17" s="56" t="s">
        <v>44</v>
      </c>
      <c r="D17" s="57">
        <v>-5.4</v>
      </c>
      <c r="E17" s="57">
        <v>0</v>
      </c>
      <c r="F17" s="57">
        <v>0</v>
      </c>
      <c r="G17" s="57">
        <v>0</v>
      </c>
      <c r="H17" s="57">
        <v>0</v>
      </c>
      <c r="I17" s="57">
        <v>0</v>
      </c>
      <c r="J17" s="57">
        <v>0</v>
      </c>
      <c r="K17" s="57">
        <v>0</v>
      </c>
      <c r="L17" s="57">
        <v>0</v>
      </c>
      <c r="M17" s="57">
        <v>0</v>
      </c>
      <c r="N17" s="57">
        <v>0</v>
      </c>
      <c r="O17" s="57">
        <v>-5.4</v>
      </c>
      <c r="P17" s="57">
        <v>-5.4</v>
      </c>
      <c r="Q17" s="58"/>
      <c r="R17" s="58"/>
      <c r="S17" s="56" t="s">
        <v>45</v>
      </c>
      <c r="U17" s="50"/>
      <c r="V17" s="50"/>
      <c r="W17" s="50"/>
      <c r="X17" s="50"/>
      <c r="Y17" s="50"/>
      <c r="Z17" s="50"/>
      <c r="AA17" s="50"/>
      <c r="AB17" s="50"/>
      <c r="AC17" s="50"/>
      <c r="AD17" s="50"/>
      <c r="AE17" s="50"/>
      <c r="AF17" s="50"/>
      <c r="AG17" s="50"/>
    </row>
    <row r="18" spans="1:35" s="9" customFormat="1" ht="15" customHeight="1" x14ac:dyDescent="0.25">
      <c r="A18" s="8"/>
      <c r="B18" s="127" t="str">
        <f>HYPERLINK("https://www.pbo.gov.au/elections/2025-general-election/2025-election-commitments-costings/Kokoda%20Track%20Memorial%20Walkway", "ECR-2025-1430")</f>
        <v>ECR-2025-1430</v>
      </c>
      <c r="C18" s="56" t="s">
        <v>46</v>
      </c>
      <c r="D18" s="57">
        <v>0</v>
      </c>
      <c r="E18" s="57">
        <v>-0.1</v>
      </c>
      <c r="F18" s="57">
        <v>-0.2</v>
      </c>
      <c r="G18" s="57">
        <v>-0.2</v>
      </c>
      <c r="H18" s="57">
        <v>-0.2</v>
      </c>
      <c r="I18" s="57">
        <v>0</v>
      </c>
      <c r="J18" s="57">
        <v>0</v>
      </c>
      <c r="K18" s="57">
        <v>0</v>
      </c>
      <c r="L18" s="57">
        <v>0</v>
      </c>
      <c r="M18" s="57">
        <v>0</v>
      </c>
      <c r="N18" s="57">
        <v>0</v>
      </c>
      <c r="O18" s="57">
        <v>-0.5</v>
      </c>
      <c r="P18" s="57">
        <v>-0.7</v>
      </c>
      <c r="Q18" s="58"/>
      <c r="R18" s="58"/>
      <c r="S18" s="56" t="s">
        <v>47</v>
      </c>
      <c r="U18" s="50"/>
      <c r="V18" s="50"/>
      <c r="W18" s="50"/>
      <c r="X18" s="50"/>
      <c r="Y18" s="50"/>
      <c r="Z18" s="50"/>
      <c r="AA18" s="50"/>
      <c r="AB18" s="50"/>
      <c r="AC18" s="50"/>
      <c r="AD18" s="50"/>
      <c r="AE18" s="50"/>
      <c r="AF18" s="50"/>
      <c r="AG18" s="50"/>
    </row>
    <row r="19" spans="1:35" s="9" customFormat="1" ht="15" customHeight="1" x14ac:dyDescent="0.25">
      <c r="A19" s="8"/>
      <c r="B19" s="59" t="s">
        <v>48</v>
      </c>
      <c r="C19" s="59"/>
      <c r="D19" s="60">
        <v>-5.4</v>
      </c>
      <c r="E19" s="60">
        <v>-0.1</v>
      </c>
      <c r="F19" s="60">
        <v>-0.2</v>
      </c>
      <c r="G19" s="60">
        <v>-0.2</v>
      </c>
      <c r="H19" s="60">
        <v>-0.2</v>
      </c>
      <c r="I19" s="60">
        <v>0</v>
      </c>
      <c r="J19" s="60">
        <v>0</v>
      </c>
      <c r="K19" s="60">
        <v>0</v>
      </c>
      <c r="L19" s="60">
        <v>0</v>
      </c>
      <c r="M19" s="60">
        <v>0</v>
      </c>
      <c r="N19" s="60">
        <v>0</v>
      </c>
      <c r="O19" s="60">
        <v>-5.9</v>
      </c>
      <c r="P19" s="60">
        <v>-6.1</v>
      </c>
      <c r="Q19" s="61" t="s">
        <v>29</v>
      </c>
      <c r="R19" s="61"/>
      <c r="S19" s="59" t="s">
        <v>30</v>
      </c>
      <c r="U19" s="50"/>
      <c r="V19" s="50"/>
      <c r="W19" s="50"/>
      <c r="X19" s="50"/>
      <c r="Y19" s="50"/>
      <c r="Z19" s="50"/>
      <c r="AA19" s="50"/>
      <c r="AB19" s="50"/>
      <c r="AC19" s="50"/>
      <c r="AD19" s="50"/>
      <c r="AE19" s="50"/>
      <c r="AF19" s="50"/>
      <c r="AG19" s="50"/>
    </row>
    <row r="20" spans="1:35" s="9" customFormat="1" ht="15" customHeight="1" x14ac:dyDescent="0.25">
      <c r="A20" s="8"/>
      <c r="B20" s="3" t="s">
        <v>49</v>
      </c>
      <c r="C20" s="3"/>
      <c r="D20" s="52" t="s">
        <v>30</v>
      </c>
      <c r="E20" s="52" t="s">
        <v>30</v>
      </c>
      <c r="F20" s="52" t="s">
        <v>30</v>
      </c>
      <c r="G20" s="52" t="s">
        <v>30</v>
      </c>
      <c r="H20" s="52" t="s">
        <v>30</v>
      </c>
      <c r="I20" s="52" t="s">
        <v>30</v>
      </c>
      <c r="J20" s="52" t="s">
        <v>30</v>
      </c>
      <c r="K20" s="52" t="s">
        <v>30</v>
      </c>
      <c r="L20" s="52" t="s">
        <v>30</v>
      </c>
      <c r="M20" s="52" t="s">
        <v>30</v>
      </c>
      <c r="N20" s="52" t="s">
        <v>30</v>
      </c>
      <c r="O20" s="52" t="s">
        <v>30</v>
      </c>
      <c r="P20" s="52" t="s">
        <v>30</v>
      </c>
      <c r="Q20" s="4"/>
      <c r="R20" s="4"/>
      <c r="S20" s="3" t="s">
        <v>30</v>
      </c>
      <c r="U20" s="50"/>
      <c r="V20" s="50"/>
      <c r="W20" s="50"/>
      <c r="X20" s="50"/>
      <c r="Y20" s="50"/>
      <c r="Z20" s="50"/>
      <c r="AA20" s="50"/>
      <c r="AB20" s="50"/>
      <c r="AC20" s="50"/>
      <c r="AD20" s="50"/>
      <c r="AE20" s="50"/>
      <c r="AF20" s="50"/>
      <c r="AG20" s="50"/>
    </row>
    <row r="21" spans="1:35" s="9" customFormat="1" ht="15" customHeight="1" x14ac:dyDescent="0.25">
      <c r="A21" s="8"/>
      <c r="B21" s="127" t="str">
        <f>HYPERLINK("https://www.pbo.gov.au/elections/2025-general-election/2025-election-commitments-costings/20-medical-csps-university-tasmania", "ECR-2025-1624")</f>
        <v>ECR-2025-1624</v>
      </c>
      <c r="C21" s="56" t="s">
        <v>50</v>
      </c>
      <c r="D21" s="57" t="s">
        <v>51</v>
      </c>
      <c r="E21" s="57" t="s">
        <v>51</v>
      </c>
      <c r="F21" s="57" t="s">
        <v>51</v>
      </c>
      <c r="G21" s="57">
        <v>0.2</v>
      </c>
      <c r="H21" s="57">
        <v>0.2</v>
      </c>
      <c r="I21" s="57">
        <v>0.3</v>
      </c>
      <c r="J21" s="57">
        <v>0.3</v>
      </c>
      <c r="K21" s="57">
        <v>0.3</v>
      </c>
      <c r="L21" s="57">
        <v>0.3</v>
      </c>
      <c r="M21" s="57">
        <v>0.3</v>
      </c>
      <c r="N21" s="57">
        <v>0.2</v>
      </c>
      <c r="O21" s="57">
        <v>0.2</v>
      </c>
      <c r="P21" s="57">
        <v>2.1</v>
      </c>
      <c r="Q21" s="58"/>
      <c r="R21" s="58"/>
      <c r="S21" s="56" t="s">
        <v>52</v>
      </c>
      <c r="U21" s="50"/>
      <c r="V21" s="50"/>
      <c r="W21" s="50"/>
      <c r="X21" s="50"/>
      <c r="Y21" s="50"/>
      <c r="Z21" s="50"/>
      <c r="AA21" s="50"/>
      <c r="AB21" s="50"/>
      <c r="AC21" s="50"/>
      <c r="AD21" s="50"/>
      <c r="AE21" s="50"/>
      <c r="AF21" s="50"/>
      <c r="AG21" s="50"/>
    </row>
    <row r="22" spans="1:35" s="9" customFormat="1" ht="15" customHeight="1" x14ac:dyDescent="0.25">
      <c r="A22" s="8"/>
      <c r="B22" s="127" t="s">
        <v>53</v>
      </c>
      <c r="C22" s="56" t="s">
        <v>54</v>
      </c>
      <c r="D22" s="57">
        <v>0</v>
      </c>
      <c r="E22" s="57">
        <v>0</v>
      </c>
      <c r="F22" s="57">
        <v>0</v>
      </c>
      <c r="G22" s="57">
        <v>0</v>
      </c>
      <c r="H22" s="57">
        <v>0</v>
      </c>
      <c r="I22" s="57">
        <v>0</v>
      </c>
      <c r="J22" s="57">
        <v>0</v>
      </c>
      <c r="K22" s="57">
        <v>0</v>
      </c>
      <c r="L22" s="57">
        <v>0</v>
      </c>
      <c r="M22" s="57">
        <v>0</v>
      </c>
      <c r="N22" s="57">
        <v>0</v>
      </c>
      <c r="O22" s="57">
        <v>0</v>
      </c>
      <c r="P22" s="57">
        <v>0</v>
      </c>
      <c r="Q22" s="58"/>
      <c r="R22" s="58"/>
      <c r="S22" s="56" t="s">
        <v>33</v>
      </c>
      <c r="U22" s="50"/>
      <c r="V22" s="50"/>
      <c r="W22" s="50"/>
      <c r="X22" s="50"/>
      <c r="Y22" s="50"/>
      <c r="Z22" s="50"/>
      <c r="AA22" s="50"/>
      <c r="AB22" s="50"/>
      <c r="AC22" s="50"/>
      <c r="AD22" s="50"/>
      <c r="AE22" s="50"/>
      <c r="AF22" s="50"/>
      <c r="AG22" s="50"/>
    </row>
    <row r="23" spans="1:35" s="9" customFormat="1" ht="15" customHeight="1" x14ac:dyDescent="0.25">
      <c r="A23" s="8"/>
      <c r="B23" s="127" t="str">
        <f>HYPERLINK("https://www.pbo.gov.au/elections/2025-general-election/2025-election-commitments-costings/good-to-great-schools-australia", "ECR-2025-1826")</f>
        <v>ECR-2025-1826</v>
      </c>
      <c r="C23" s="56" t="s">
        <v>55</v>
      </c>
      <c r="D23" s="57">
        <v>-1</v>
      </c>
      <c r="E23" s="57">
        <v>-1.5</v>
      </c>
      <c r="F23" s="57">
        <v>-2</v>
      </c>
      <c r="G23" s="57">
        <v>-0.5</v>
      </c>
      <c r="H23" s="57">
        <v>0</v>
      </c>
      <c r="I23" s="57">
        <v>0</v>
      </c>
      <c r="J23" s="57">
        <v>0</v>
      </c>
      <c r="K23" s="57">
        <v>0</v>
      </c>
      <c r="L23" s="57">
        <v>0</v>
      </c>
      <c r="M23" s="57">
        <v>0</v>
      </c>
      <c r="N23" s="57">
        <v>0</v>
      </c>
      <c r="O23" s="57">
        <v>-5</v>
      </c>
      <c r="P23" s="57">
        <v>-5</v>
      </c>
      <c r="Q23" s="58"/>
      <c r="R23" s="58"/>
      <c r="S23" s="56" t="s">
        <v>33</v>
      </c>
      <c r="U23" s="50"/>
      <c r="V23" s="50"/>
      <c r="W23" s="50"/>
      <c r="X23" s="50"/>
      <c r="Y23" s="50"/>
      <c r="Z23" s="50"/>
      <c r="AA23" s="50"/>
      <c r="AB23" s="50"/>
      <c r="AC23" s="50"/>
      <c r="AD23" s="50"/>
      <c r="AE23" s="50"/>
      <c r="AF23" s="50"/>
      <c r="AG23" s="50"/>
    </row>
    <row r="24" spans="1:35" s="9" customFormat="1" ht="15" customHeight="1" x14ac:dyDescent="0.25">
      <c r="A24" s="8"/>
      <c r="B24" s="127" t="str">
        <f>HYPERLINK("https://www.pbo.gov.au/elections/2025-general-election/2025-election-commitments-costings/sikh-grammar-school-early-education-and-care-service", "ECR-2025-1419")</f>
        <v>ECR-2025-1419</v>
      </c>
      <c r="C24" s="56" t="s">
        <v>56</v>
      </c>
      <c r="D24" s="57">
        <v>-3.9</v>
      </c>
      <c r="E24" s="57">
        <v>-1.4</v>
      </c>
      <c r="F24" s="57">
        <v>0</v>
      </c>
      <c r="G24" s="57">
        <v>0</v>
      </c>
      <c r="H24" s="57">
        <v>0</v>
      </c>
      <c r="I24" s="57">
        <v>0</v>
      </c>
      <c r="J24" s="57">
        <v>0</v>
      </c>
      <c r="K24" s="57">
        <v>0</v>
      </c>
      <c r="L24" s="57">
        <v>0</v>
      </c>
      <c r="M24" s="57">
        <v>0</v>
      </c>
      <c r="N24" s="57">
        <v>0</v>
      </c>
      <c r="O24" s="57">
        <v>-5.3</v>
      </c>
      <c r="P24" s="57">
        <v>-5.3</v>
      </c>
      <c r="Q24" s="58"/>
      <c r="R24" s="58"/>
      <c r="S24" s="56" t="s">
        <v>33</v>
      </c>
      <c r="U24" s="50"/>
      <c r="V24" s="50"/>
      <c r="W24" s="50"/>
      <c r="X24" s="50"/>
      <c r="Y24" s="50"/>
      <c r="Z24" s="50"/>
      <c r="AA24" s="50"/>
      <c r="AB24" s="50"/>
      <c r="AC24" s="50"/>
      <c r="AD24" s="50"/>
      <c r="AE24" s="50"/>
      <c r="AF24" s="50"/>
      <c r="AG24" s="50"/>
    </row>
    <row r="25" spans="1:35" s="9" customFormat="1" ht="15" customHeight="1" x14ac:dyDescent="0.25">
      <c r="A25" s="8"/>
      <c r="B25" s="127" t="str">
        <f>HYPERLINK("https://www.pbo.gov.au/elections/2025-general-election/2025-election-commitments-costings/South%20Australia%20non-government%20school%2018-month%20foundation%20program", "ECR-2025-1024")</f>
        <v>ECR-2025-1024</v>
      </c>
      <c r="C25" s="56" t="s">
        <v>57</v>
      </c>
      <c r="D25" s="57">
        <v>-22</v>
      </c>
      <c r="E25" s="57">
        <v>0</v>
      </c>
      <c r="F25" s="57">
        <v>0</v>
      </c>
      <c r="G25" s="57">
        <v>0</v>
      </c>
      <c r="H25" s="57">
        <v>0</v>
      </c>
      <c r="I25" s="57">
        <v>0</v>
      </c>
      <c r="J25" s="57">
        <v>0</v>
      </c>
      <c r="K25" s="57">
        <v>0</v>
      </c>
      <c r="L25" s="57">
        <v>0</v>
      </c>
      <c r="M25" s="57">
        <v>0</v>
      </c>
      <c r="N25" s="57">
        <v>0</v>
      </c>
      <c r="O25" s="57">
        <v>-22</v>
      </c>
      <c r="P25" s="57">
        <v>-22</v>
      </c>
      <c r="Q25" s="58"/>
      <c r="R25" s="58"/>
      <c r="S25" s="56" t="s">
        <v>33</v>
      </c>
      <c r="U25" s="50"/>
      <c r="V25" s="50"/>
      <c r="W25" s="50"/>
      <c r="X25" s="50"/>
      <c r="Y25" s="50"/>
      <c r="Z25" s="50"/>
      <c r="AA25" s="50"/>
      <c r="AB25" s="50"/>
      <c r="AC25" s="50"/>
      <c r="AD25" s="50"/>
      <c r="AE25" s="50"/>
      <c r="AF25" s="50"/>
      <c r="AG25" s="50"/>
    </row>
    <row r="26" spans="1:35" ht="15" customHeight="1" x14ac:dyDescent="0.25">
      <c r="B26" s="127" t="str">
        <f>HYPERLINK("https://www.pbo.gov.au/elections/2025-general-election/2025-election-commitments-costings/supporting-construction-first-ever-hindu-school-australia", "ECR-2025-1405")</f>
        <v>ECR-2025-1405</v>
      </c>
      <c r="C26" s="56" t="s">
        <v>58</v>
      </c>
      <c r="D26" s="57">
        <v>-8.6</v>
      </c>
      <c r="E26" s="57">
        <v>-0.1</v>
      </c>
      <c r="F26" s="57">
        <v>-0.1</v>
      </c>
      <c r="G26" s="57">
        <v>-0.1</v>
      </c>
      <c r="H26" s="57">
        <v>0</v>
      </c>
      <c r="I26" s="57">
        <v>0</v>
      </c>
      <c r="J26" s="57">
        <v>0</v>
      </c>
      <c r="K26" s="57">
        <v>0</v>
      </c>
      <c r="L26" s="57">
        <v>0</v>
      </c>
      <c r="M26" s="57">
        <v>0</v>
      </c>
      <c r="N26" s="57">
        <v>0</v>
      </c>
      <c r="O26" s="57">
        <v>-8.9</v>
      </c>
      <c r="P26" s="57">
        <v>-8.9</v>
      </c>
      <c r="Q26" s="58"/>
      <c r="R26" s="58"/>
      <c r="S26" s="56" t="s">
        <v>59</v>
      </c>
      <c r="U26" s="50"/>
      <c r="V26" s="50"/>
      <c r="W26" s="50"/>
      <c r="X26" s="50"/>
      <c r="Y26" s="50"/>
      <c r="Z26" s="50"/>
      <c r="AA26" s="50"/>
      <c r="AB26" s="50"/>
      <c r="AC26" s="50"/>
      <c r="AD26" s="50"/>
      <c r="AE26" s="50"/>
      <c r="AF26" s="50"/>
      <c r="AG26" s="50"/>
    </row>
    <row r="27" spans="1:35" s="9" customFormat="1" ht="15" customHeight="1" x14ac:dyDescent="0.25">
      <c r="A27" s="8"/>
      <c r="B27" s="59" t="s">
        <v>60</v>
      </c>
      <c r="C27" s="59"/>
      <c r="D27" s="60">
        <v>-35.5</v>
      </c>
      <c r="E27" s="60">
        <v>-3</v>
      </c>
      <c r="F27" s="60">
        <v>-2.1</v>
      </c>
      <c r="G27" s="60">
        <v>-0.4</v>
      </c>
      <c r="H27" s="60">
        <v>0.2</v>
      </c>
      <c r="I27" s="60">
        <v>0.3</v>
      </c>
      <c r="J27" s="60">
        <v>0.3</v>
      </c>
      <c r="K27" s="60">
        <v>0.3</v>
      </c>
      <c r="L27" s="60">
        <v>0.3</v>
      </c>
      <c r="M27" s="60">
        <v>0.3</v>
      </c>
      <c r="N27" s="60">
        <v>0.2</v>
      </c>
      <c r="O27" s="60">
        <v>-41</v>
      </c>
      <c r="P27" s="60">
        <v>-39.1</v>
      </c>
      <c r="Q27" s="61" t="s">
        <v>29</v>
      </c>
      <c r="R27" s="61"/>
      <c r="S27" s="59" t="s">
        <v>30</v>
      </c>
      <c r="U27" s="50"/>
      <c r="V27" s="50"/>
      <c r="W27" s="50"/>
      <c r="X27" s="50"/>
      <c r="Y27" s="50"/>
      <c r="Z27" s="50"/>
      <c r="AA27" s="50"/>
      <c r="AB27" s="50"/>
      <c r="AC27" s="50"/>
      <c r="AD27" s="50"/>
      <c r="AE27" s="50"/>
      <c r="AF27" s="50"/>
      <c r="AG27" s="50"/>
    </row>
    <row r="28" spans="1:35" ht="15" customHeight="1" x14ac:dyDescent="0.25">
      <c r="B28" s="88" t="s">
        <v>61</v>
      </c>
      <c r="C28" s="3"/>
      <c r="D28" s="52" t="s">
        <v>30</v>
      </c>
      <c r="E28" s="52" t="s">
        <v>30</v>
      </c>
      <c r="F28" s="52" t="s">
        <v>30</v>
      </c>
      <c r="G28" s="52" t="s">
        <v>30</v>
      </c>
      <c r="H28" s="52" t="s">
        <v>30</v>
      </c>
      <c r="I28" s="52" t="s">
        <v>30</v>
      </c>
      <c r="J28" s="52" t="s">
        <v>30</v>
      </c>
      <c r="K28" s="52" t="s">
        <v>30</v>
      </c>
      <c r="L28" s="52" t="s">
        <v>30</v>
      </c>
      <c r="M28" s="52" t="s">
        <v>30</v>
      </c>
      <c r="N28" s="52" t="s">
        <v>30</v>
      </c>
      <c r="O28" s="52" t="s">
        <v>30</v>
      </c>
      <c r="P28" s="52" t="s">
        <v>30</v>
      </c>
      <c r="Q28" s="4"/>
      <c r="R28" s="4"/>
      <c r="S28" s="3" t="s">
        <v>30</v>
      </c>
      <c r="U28" s="50"/>
      <c r="V28" s="50"/>
      <c r="W28" s="50"/>
      <c r="X28" s="50"/>
      <c r="Y28" s="50"/>
      <c r="Z28" s="50"/>
      <c r="AA28" s="50"/>
      <c r="AB28" s="50"/>
      <c r="AC28" s="50"/>
      <c r="AD28" s="50"/>
      <c r="AE28" s="50"/>
      <c r="AF28" s="50"/>
      <c r="AG28" s="50"/>
    </row>
    <row r="29" spans="1:35" ht="15" customHeight="1" x14ac:dyDescent="0.25">
      <c r="B29" s="127" t="str">
        <f>HYPERLINK("https://www.pbo.gov.au/elections/2025-general-election/2025-election-commitments-costings/advanced-entry-trades-training", "ECR-2025-1631")</f>
        <v>ECR-2025-1631</v>
      </c>
      <c r="C29" s="56" t="s">
        <v>62</v>
      </c>
      <c r="D29" s="57">
        <v>-20</v>
      </c>
      <c r="E29" s="57">
        <v>-38.6</v>
      </c>
      <c r="F29" s="57">
        <v>-19.5</v>
      </c>
      <c r="G29" s="57">
        <v>0</v>
      </c>
      <c r="H29" s="57">
        <v>0</v>
      </c>
      <c r="I29" s="57">
        <v>0</v>
      </c>
      <c r="J29" s="57">
        <v>0</v>
      </c>
      <c r="K29" s="57">
        <v>0</v>
      </c>
      <c r="L29" s="57">
        <v>0</v>
      </c>
      <c r="M29" s="57">
        <v>0</v>
      </c>
      <c r="N29" s="57">
        <v>0</v>
      </c>
      <c r="O29" s="57">
        <v>-78.099999999999994</v>
      </c>
      <c r="P29" s="57">
        <v>-78.099999999999994</v>
      </c>
      <c r="Q29" s="58"/>
      <c r="R29" s="58"/>
      <c r="S29" s="56" t="s">
        <v>63</v>
      </c>
      <c r="U29" s="50"/>
      <c r="V29" s="50"/>
      <c r="W29" s="50"/>
      <c r="X29" s="50"/>
      <c r="Y29" s="50"/>
      <c r="Z29" s="50"/>
      <c r="AA29" s="50"/>
      <c r="AB29" s="50"/>
      <c r="AC29" s="50"/>
      <c r="AD29" s="50"/>
      <c r="AE29" s="50"/>
      <c r="AF29" s="50"/>
      <c r="AG29" s="50"/>
    </row>
    <row r="30" spans="1:35" ht="15" customHeight="1" x14ac:dyDescent="0.25">
      <c r="B30" s="127" t="str">
        <f>HYPERLINK("https://www.pbo.gov.au/elections/2025-general-election/2025-election-commitments-costings/Extending%20funding%20for%20Thrive%20Employment%20Hubs", "ECR-2025-1307")</f>
        <v>ECR-2025-1307</v>
      </c>
      <c r="C30" s="56" t="s">
        <v>64</v>
      </c>
      <c r="D30" s="57">
        <v>-1</v>
      </c>
      <c r="E30" s="57">
        <v>0</v>
      </c>
      <c r="F30" s="57">
        <v>0</v>
      </c>
      <c r="G30" s="57">
        <v>0</v>
      </c>
      <c r="H30" s="57">
        <v>0</v>
      </c>
      <c r="I30" s="57">
        <v>0</v>
      </c>
      <c r="J30" s="57">
        <v>0</v>
      </c>
      <c r="K30" s="57">
        <v>0</v>
      </c>
      <c r="L30" s="57">
        <v>0</v>
      </c>
      <c r="M30" s="57">
        <v>0</v>
      </c>
      <c r="N30" s="57">
        <v>0</v>
      </c>
      <c r="O30" s="57">
        <v>-1</v>
      </c>
      <c r="P30" s="57">
        <v>-1</v>
      </c>
      <c r="Q30" s="58"/>
      <c r="R30" s="58"/>
      <c r="S30" s="56" t="s">
        <v>65</v>
      </c>
      <c r="U30" s="50"/>
      <c r="V30" s="50"/>
      <c r="W30" s="50"/>
      <c r="X30" s="50"/>
      <c r="Y30" s="50"/>
      <c r="Z30" s="50"/>
      <c r="AA30" s="50"/>
      <c r="AB30" s="50"/>
      <c r="AC30" s="50"/>
      <c r="AD30" s="50"/>
      <c r="AE30" s="50"/>
      <c r="AF30" s="50"/>
      <c r="AG30" s="50"/>
    </row>
    <row r="31" spans="1:35" ht="15" customHeight="1" x14ac:dyDescent="0.25">
      <c r="B31" s="127" t="str">
        <f>HYPERLINK("https://www.pbo.gov.au/elections/2025-general-election/2025-election-commitments-costings/national-training-centre-new-energy-skills", "ECR-2025-1519")</f>
        <v>ECR-2025-1519</v>
      </c>
      <c r="C31" s="56" t="s">
        <v>66</v>
      </c>
      <c r="D31" s="57">
        <v>-5</v>
      </c>
      <c r="E31" s="57">
        <v>0</v>
      </c>
      <c r="F31" s="57">
        <v>0</v>
      </c>
      <c r="G31" s="57">
        <v>0</v>
      </c>
      <c r="H31" s="57">
        <v>0</v>
      </c>
      <c r="I31" s="57">
        <v>0</v>
      </c>
      <c r="J31" s="57">
        <v>0</v>
      </c>
      <c r="K31" s="57">
        <v>0</v>
      </c>
      <c r="L31" s="57">
        <v>0</v>
      </c>
      <c r="M31" s="57">
        <v>0</v>
      </c>
      <c r="N31" s="57">
        <v>0</v>
      </c>
      <c r="O31" s="57">
        <v>-5</v>
      </c>
      <c r="P31" s="57">
        <v>-5</v>
      </c>
      <c r="Q31" s="58"/>
      <c r="R31" s="58"/>
      <c r="S31" s="56" t="s">
        <v>33</v>
      </c>
      <c r="U31" s="50"/>
      <c r="V31" s="50"/>
      <c r="W31" s="50"/>
      <c r="X31" s="50"/>
      <c r="Y31" s="50"/>
      <c r="Z31" s="50"/>
      <c r="AA31" s="50"/>
      <c r="AB31" s="50"/>
      <c r="AC31" s="50"/>
      <c r="AD31" s="50"/>
      <c r="AE31" s="50"/>
      <c r="AF31" s="50"/>
      <c r="AG31" s="50"/>
    </row>
    <row r="32" spans="1:35" ht="15" customHeight="1" x14ac:dyDescent="0.25">
      <c r="B32" s="59" t="s">
        <v>67</v>
      </c>
      <c r="C32" s="56"/>
      <c r="D32" s="60">
        <v>-26</v>
      </c>
      <c r="E32" s="60">
        <v>-38.6</v>
      </c>
      <c r="F32" s="60">
        <v>-19.5</v>
      </c>
      <c r="G32" s="60">
        <v>0</v>
      </c>
      <c r="H32" s="60">
        <v>0</v>
      </c>
      <c r="I32" s="60">
        <v>0</v>
      </c>
      <c r="J32" s="60">
        <v>0</v>
      </c>
      <c r="K32" s="60">
        <v>0</v>
      </c>
      <c r="L32" s="60">
        <v>0</v>
      </c>
      <c r="M32" s="60">
        <v>0</v>
      </c>
      <c r="N32" s="60">
        <v>0</v>
      </c>
      <c r="O32" s="60">
        <v>-84.1</v>
      </c>
      <c r="P32" s="60">
        <v>-84.1</v>
      </c>
      <c r="Q32" s="61" t="s">
        <v>29</v>
      </c>
      <c r="R32" s="58"/>
      <c r="S32" s="56" t="s">
        <v>30</v>
      </c>
      <c r="U32" s="50"/>
      <c r="V32" s="50"/>
      <c r="W32" s="50"/>
      <c r="X32" s="50"/>
      <c r="Y32" s="50"/>
      <c r="Z32" s="50"/>
      <c r="AA32" s="50"/>
      <c r="AB32" s="50"/>
      <c r="AC32" s="50"/>
      <c r="AD32" s="50"/>
      <c r="AE32" s="50"/>
      <c r="AF32" s="50"/>
      <c r="AG32" s="50"/>
      <c r="AH32" s="50"/>
      <c r="AI32" s="50"/>
    </row>
    <row r="33" spans="2:33" ht="15" customHeight="1" x14ac:dyDescent="0.25">
      <c r="B33" s="88" t="s">
        <v>68</v>
      </c>
      <c r="C33" s="3" t="s">
        <v>30</v>
      </c>
      <c r="D33" s="52" t="s">
        <v>30</v>
      </c>
      <c r="E33" s="52" t="s">
        <v>30</v>
      </c>
      <c r="F33" s="52" t="s">
        <v>30</v>
      </c>
      <c r="G33" s="52" t="s">
        <v>30</v>
      </c>
      <c r="H33" s="52" t="s">
        <v>30</v>
      </c>
      <c r="I33" s="52" t="s">
        <v>30</v>
      </c>
      <c r="J33" s="52" t="s">
        <v>30</v>
      </c>
      <c r="K33" s="52" t="s">
        <v>30</v>
      </c>
      <c r="L33" s="52" t="s">
        <v>30</v>
      </c>
      <c r="M33" s="52" t="s">
        <v>30</v>
      </c>
      <c r="N33" s="52" t="s">
        <v>30</v>
      </c>
      <c r="O33" s="52" t="s">
        <v>30</v>
      </c>
      <c r="P33" s="52" t="s">
        <v>30</v>
      </c>
      <c r="Q33" s="4"/>
      <c r="R33" s="4"/>
      <c r="S33" s="3" t="s">
        <v>30</v>
      </c>
      <c r="U33" s="50"/>
      <c r="V33" s="50"/>
      <c r="W33" s="50"/>
      <c r="X33" s="50"/>
      <c r="Y33" s="50"/>
      <c r="Z33" s="50"/>
      <c r="AA33" s="50"/>
      <c r="AB33" s="50"/>
      <c r="AC33" s="50"/>
      <c r="AD33" s="50"/>
      <c r="AE33" s="50"/>
      <c r="AF33" s="50"/>
      <c r="AG33" s="50"/>
    </row>
    <row r="34" spans="2:33" ht="15" customHeight="1" x14ac:dyDescent="0.25">
      <c r="B34" s="127" t="str">
        <f>HYPERLINK("https://www.pbo.gov.au/elections/2025-general-election/2025-election-commitments-costings/further-reducing-spending-consultants-contractors-and-labour-hire-and-non-wage-expenses", "ECR-2025-1596")</f>
        <v>ECR-2025-1596</v>
      </c>
      <c r="C34" s="56" t="s">
        <v>69</v>
      </c>
      <c r="D34" s="57">
        <v>800</v>
      </c>
      <c r="E34" s="57">
        <v>1600</v>
      </c>
      <c r="F34" s="57">
        <v>2000</v>
      </c>
      <c r="G34" s="57">
        <v>2000</v>
      </c>
      <c r="H34" s="57">
        <v>2120</v>
      </c>
      <c r="I34" s="57">
        <v>2230</v>
      </c>
      <c r="J34" s="57">
        <v>2350</v>
      </c>
      <c r="K34" s="57">
        <v>2480</v>
      </c>
      <c r="L34" s="57">
        <v>2600</v>
      </c>
      <c r="M34" s="57">
        <v>2720</v>
      </c>
      <c r="N34" s="57">
        <v>2840</v>
      </c>
      <c r="O34" s="57">
        <v>6400</v>
      </c>
      <c r="P34" s="57">
        <v>23740</v>
      </c>
      <c r="Q34" s="58"/>
      <c r="R34" s="58"/>
      <c r="S34" s="56" t="s">
        <v>33</v>
      </c>
      <c r="U34" s="50"/>
      <c r="V34" s="50"/>
      <c r="W34" s="50"/>
      <c r="X34" s="50"/>
      <c r="Y34" s="50"/>
      <c r="Z34" s="50"/>
      <c r="AA34" s="50"/>
      <c r="AB34" s="50"/>
      <c r="AC34" s="50"/>
      <c r="AD34" s="50"/>
      <c r="AE34" s="50"/>
      <c r="AF34" s="50"/>
      <c r="AG34" s="50"/>
    </row>
    <row r="35" spans="2:33" ht="15" customHeight="1" x14ac:dyDescent="0.25">
      <c r="B35" s="59" t="s">
        <v>70</v>
      </c>
      <c r="C35" s="56" t="s">
        <v>30</v>
      </c>
      <c r="D35" s="60">
        <v>800</v>
      </c>
      <c r="E35" s="60">
        <v>1600</v>
      </c>
      <c r="F35" s="60">
        <v>2000</v>
      </c>
      <c r="G35" s="60">
        <v>2000</v>
      </c>
      <c r="H35" s="60">
        <v>2120</v>
      </c>
      <c r="I35" s="60">
        <v>2230</v>
      </c>
      <c r="J35" s="60">
        <v>2350</v>
      </c>
      <c r="K35" s="60">
        <v>2480</v>
      </c>
      <c r="L35" s="60">
        <v>2600</v>
      </c>
      <c r="M35" s="60">
        <v>2720</v>
      </c>
      <c r="N35" s="60">
        <v>2840</v>
      </c>
      <c r="O35" s="60">
        <v>6400</v>
      </c>
      <c r="P35" s="60">
        <v>23740</v>
      </c>
      <c r="Q35" s="61" t="s">
        <v>29</v>
      </c>
      <c r="R35" s="58" t="s">
        <v>30</v>
      </c>
      <c r="S35" s="56" t="s">
        <v>30</v>
      </c>
      <c r="U35" s="50"/>
      <c r="V35" s="50"/>
      <c r="W35" s="50"/>
      <c r="X35" s="50"/>
      <c r="Y35" s="50"/>
      <c r="Z35" s="50"/>
      <c r="AA35" s="50"/>
      <c r="AB35" s="50"/>
      <c r="AC35" s="50"/>
      <c r="AD35" s="50"/>
      <c r="AE35" s="50"/>
      <c r="AF35" s="50"/>
      <c r="AG35" s="50"/>
    </row>
    <row r="36" spans="2:33" ht="15" customHeight="1" x14ac:dyDescent="0.25">
      <c r="B36" s="3" t="s">
        <v>71</v>
      </c>
      <c r="C36" s="3"/>
      <c r="D36" s="52" t="s">
        <v>30</v>
      </c>
      <c r="E36" s="52" t="s">
        <v>30</v>
      </c>
      <c r="F36" s="52" t="s">
        <v>30</v>
      </c>
      <c r="G36" s="52" t="s">
        <v>30</v>
      </c>
      <c r="H36" s="52" t="s">
        <v>30</v>
      </c>
      <c r="I36" s="52" t="s">
        <v>30</v>
      </c>
      <c r="J36" s="52" t="s">
        <v>30</v>
      </c>
      <c r="K36" s="52" t="s">
        <v>30</v>
      </c>
      <c r="L36" s="52" t="s">
        <v>30</v>
      </c>
      <c r="M36" s="52" t="s">
        <v>30</v>
      </c>
      <c r="N36" s="52" t="s">
        <v>30</v>
      </c>
      <c r="O36" s="52" t="s">
        <v>30</v>
      </c>
      <c r="P36" s="52" t="s">
        <v>30</v>
      </c>
      <c r="Q36" s="4"/>
      <c r="R36" s="4"/>
      <c r="S36" s="3" t="s">
        <v>30</v>
      </c>
      <c r="U36" s="50"/>
      <c r="V36" s="50"/>
      <c r="W36" s="50"/>
      <c r="X36" s="50"/>
      <c r="Y36" s="50"/>
      <c r="Z36" s="50"/>
      <c r="AA36" s="50"/>
      <c r="AB36" s="50"/>
      <c r="AC36" s="50"/>
      <c r="AD36" s="50"/>
      <c r="AE36" s="50"/>
      <c r="AF36" s="50"/>
      <c r="AG36" s="50"/>
    </row>
    <row r="37" spans="2:33" ht="15" customHeight="1" x14ac:dyDescent="0.25">
      <c r="B37" s="127" t="str">
        <f>HYPERLINK("https://www.pbo.gov.au/elections/2025-general-election/2025-election-commitments-costings/Accessing%20new%20markets", "ECR-2025-1328")</f>
        <v>ECR-2025-1328</v>
      </c>
      <c r="C37" s="56" t="s">
        <v>72</v>
      </c>
      <c r="D37" s="57">
        <v>-25</v>
      </c>
      <c r="E37" s="57">
        <v>-25</v>
      </c>
      <c r="F37" s="57">
        <v>0</v>
      </c>
      <c r="G37" s="57">
        <v>0</v>
      </c>
      <c r="H37" s="57">
        <v>0</v>
      </c>
      <c r="I37" s="57">
        <v>0</v>
      </c>
      <c r="J37" s="57">
        <v>0</v>
      </c>
      <c r="K37" s="57">
        <v>0</v>
      </c>
      <c r="L37" s="57">
        <v>0</v>
      </c>
      <c r="M37" s="57">
        <v>0</v>
      </c>
      <c r="N37" s="57">
        <v>0</v>
      </c>
      <c r="O37" s="57">
        <v>-50</v>
      </c>
      <c r="P37" s="57">
        <v>-50</v>
      </c>
      <c r="Q37" s="58"/>
      <c r="R37" s="58"/>
      <c r="S37" s="56" t="s">
        <v>73</v>
      </c>
      <c r="U37" s="50"/>
      <c r="V37" s="50"/>
      <c r="W37" s="50"/>
      <c r="X37" s="50"/>
      <c r="Y37" s="50"/>
      <c r="Z37" s="50"/>
      <c r="AA37" s="50"/>
      <c r="AB37" s="50"/>
      <c r="AC37" s="50"/>
      <c r="AD37" s="50"/>
      <c r="AE37" s="50"/>
      <c r="AF37" s="50"/>
      <c r="AG37" s="50"/>
    </row>
    <row r="38" spans="2:33" ht="15" customHeight="1" x14ac:dyDescent="0.25">
      <c r="B38" s="127" t="str">
        <f>HYPERLINK("https://www.pbo.gov.au/elections/2025-general-election/2025-election-commitments-costings/Boosting%20Alice%20Springs%20tourism", "ECR-2025-1784")</f>
        <v>ECR-2025-1784</v>
      </c>
      <c r="C38" s="56" t="s">
        <v>74</v>
      </c>
      <c r="D38" s="57">
        <v>-4.3</v>
      </c>
      <c r="E38" s="57">
        <v>-4.2</v>
      </c>
      <c r="F38" s="57">
        <v>0</v>
      </c>
      <c r="G38" s="57">
        <v>0</v>
      </c>
      <c r="H38" s="57">
        <v>0</v>
      </c>
      <c r="I38" s="57">
        <v>0</v>
      </c>
      <c r="J38" s="57">
        <v>0</v>
      </c>
      <c r="K38" s="57">
        <v>0</v>
      </c>
      <c r="L38" s="57">
        <v>0</v>
      </c>
      <c r="M38" s="57">
        <v>0</v>
      </c>
      <c r="N38" s="57">
        <v>0</v>
      </c>
      <c r="O38" s="57">
        <v>-8.5</v>
      </c>
      <c r="P38" s="57">
        <v>-8.5</v>
      </c>
      <c r="Q38" s="58"/>
      <c r="R38" s="58"/>
      <c r="S38" s="56" t="s">
        <v>75</v>
      </c>
      <c r="U38" s="50"/>
      <c r="V38" s="50"/>
      <c r="W38" s="50"/>
      <c r="X38" s="50"/>
      <c r="Y38" s="50"/>
      <c r="Z38" s="50"/>
      <c r="AA38" s="50"/>
      <c r="AB38" s="50"/>
      <c r="AC38" s="50"/>
      <c r="AD38" s="50"/>
      <c r="AE38" s="50"/>
      <c r="AF38" s="50"/>
      <c r="AG38" s="50"/>
    </row>
    <row r="39" spans="2:33" ht="15" customHeight="1" x14ac:dyDescent="0.25">
      <c r="B39" s="127" t="str">
        <f>HYPERLINK("https://www.pbo.gov.au/elections/2025-general-election/2025-election-commitments-costings/Reef%20Education%20Experience%20Fund", "ECR-2025-1536")</f>
        <v>ECR-2025-1536</v>
      </c>
      <c r="C39" s="56" t="s">
        <v>76</v>
      </c>
      <c r="D39" s="57">
        <v>-5</v>
      </c>
      <c r="E39" s="57">
        <v>-5</v>
      </c>
      <c r="F39" s="57">
        <v>0</v>
      </c>
      <c r="G39" s="57">
        <v>0</v>
      </c>
      <c r="H39" s="57">
        <v>0</v>
      </c>
      <c r="I39" s="57">
        <v>0</v>
      </c>
      <c r="J39" s="57">
        <v>0</v>
      </c>
      <c r="K39" s="57">
        <v>0</v>
      </c>
      <c r="L39" s="57">
        <v>0</v>
      </c>
      <c r="M39" s="57">
        <v>0</v>
      </c>
      <c r="N39" s="57">
        <v>0</v>
      </c>
      <c r="O39" s="57">
        <v>-10</v>
      </c>
      <c r="P39" s="57">
        <v>-10</v>
      </c>
      <c r="Q39" s="58"/>
      <c r="R39" s="58"/>
      <c r="S39" s="56" t="s">
        <v>77</v>
      </c>
      <c r="U39" s="50"/>
      <c r="V39" s="50"/>
      <c r="W39" s="50"/>
      <c r="X39" s="50"/>
      <c r="Y39" s="50"/>
      <c r="Z39" s="50"/>
      <c r="AA39" s="50"/>
      <c r="AB39" s="50"/>
      <c r="AC39" s="50"/>
      <c r="AD39" s="50"/>
      <c r="AE39" s="50"/>
      <c r="AF39" s="50"/>
      <c r="AG39" s="50"/>
    </row>
    <row r="40" spans="2:33" ht="15" customHeight="1" x14ac:dyDescent="0.25">
      <c r="B40" s="59" t="s">
        <v>78</v>
      </c>
      <c r="C40" s="59"/>
      <c r="D40" s="60">
        <v>-34.299999999999997</v>
      </c>
      <c r="E40" s="60">
        <v>-34.200000000000003</v>
      </c>
      <c r="F40" s="60">
        <v>0</v>
      </c>
      <c r="G40" s="60">
        <v>0</v>
      </c>
      <c r="H40" s="60">
        <v>0</v>
      </c>
      <c r="I40" s="60">
        <v>0</v>
      </c>
      <c r="J40" s="60">
        <v>0</v>
      </c>
      <c r="K40" s="60">
        <v>0</v>
      </c>
      <c r="L40" s="60">
        <v>0</v>
      </c>
      <c r="M40" s="60">
        <v>0</v>
      </c>
      <c r="N40" s="60">
        <v>0</v>
      </c>
      <c r="O40" s="60">
        <v>-68.5</v>
      </c>
      <c r="P40" s="60">
        <v>-68.5</v>
      </c>
      <c r="Q40" s="61" t="s">
        <v>29</v>
      </c>
      <c r="R40" s="61"/>
      <c r="S40" s="59" t="s">
        <v>30</v>
      </c>
      <c r="U40" s="50"/>
      <c r="V40" s="50"/>
      <c r="W40" s="50"/>
      <c r="X40" s="50"/>
      <c r="Y40" s="50"/>
      <c r="Z40" s="50"/>
      <c r="AA40" s="50"/>
      <c r="AB40" s="50"/>
      <c r="AC40" s="50"/>
      <c r="AD40" s="50"/>
      <c r="AE40" s="50"/>
      <c r="AF40" s="50"/>
      <c r="AG40" s="50"/>
    </row>
    <row r="41" spans="2:33" ht="15" customHeight="1" x14ac:dyDescent="0.25">
      <c r="B41" s="3" t="s">
        <v>79</v>
      </c>
      <c r="C41" s="3"/>
      <c r="D41" s="52" t="s">
        <v>30</v>
      </c>
      <c r="E41" s="52" t="s">
        <v>30</v>
      </c>
      <c r="F41" s="52" t="s">
        <v>30</v>
      </c>
      <c r="G41" s="52" t="s">
        <v>30</v>
      </c>
      <c r="H41" s="52" t="s">
        <v>30</v>
      </c>
      <c r="I41" s="52" t="s">
        <v>30</v>
      </c>
      <c r="J41" s="52" t="s">
        <v>30</v>
      </c>
      <c r="K41" s="52" t="s">
        <v>30</v>
      </c>
      <c r="L41" s="52" t="s">
        <v>30</v>
      </c>
      <c r="M41" s="52" t="s">
        <v>30</v>
      </c>
      <c r="N41" s="52" t="s">
        <v>30</v>
      </c>
      <c r="O41" s="52" t="s">
        <v>30</v>
      </c>
      <c r="P41" s="52" t="s">
        <v>30</v>
      </c>
      <c r="Q41" s="4"/>
      <c r="R41" s="4"/>
      <c r="S41" s="3" t="s">
        <v>30</v>
      </c>
      <c r="U41" s="50"/>
      <c r="V41" s="50"/>
      <c r="W41" s="50"/>
      <c r="X41" s="50"/>
      <c r="Y41" s="50"/>
      <c r="Z41" s="50"/>
      <c r="AA41" s="50"/>
      <c r="AB41" s="50"/>
      <c r="AC41" s="50"/>
      <c r="AD41" s="50"/>
      <c r="AE41" s="50"/>
      <c r="AF41" s="50"/>
      <c r="AG41" s="50"/>
    </row>
    <row r="42" spans="2:33" ht="15" customHeight="1" x14ac:dyDescent="0.25">
      <c r="B42" s="127" t="str">
        <f>HYPERLINK("https://www.pbo.gov.au/elections/2025-general-election/2025-election-commitments-costings/1800MEDICARE", "ECR-2025-1500")</f>
        <v>ECR-2025-1500</v>
      </c>
      <c r="C42" s="56" t="s">
        <v>80</v>
      </c>
      <c r="D42" s="57">
        <v>-60.8</v>
      </c>
      <c r="E42" s="57">
        <v>-55.6</v>
      </c>
      <c r="F42" s="57">
        <v>-45.8</v>
      </c>
      <c r="G42" s="57">
        <v>-46.5</v>
      </c>
      <c r="H42" s="57">
        <v>-48.8</v>
      </c>
      <c r="I42" s="57">
        <v>-51.1</v>
      </c>
      <c r="J42" s="57">
        <v>-53.5</v>
      </c>
      <c r="K42" s="57">
        <v>-56</v>
      </c>
      <c r="L42" s="57">
        <v>-58.7</v>
      </c>
      <c r="M42" s="57">
        <v>-61.5</v>
      </c>
      <c r="N42" s="57">
        <v>-64.5</v>
      </c>
      <c r="O42" s="57">
        <v>-208.7</v>
      </c>
      <c r="P42" s="57">
        <v>-602.79999999999995</v>
      </c>
      <c r="Q42" s="58"/>
      <c r="R42" s="58"/>
      <c r="S42" s="56" t="s">
        <v>81</v>
      </c>
      <c r="U42" s="50"/>
      <c r="V42" s="50"/>
      <c r="W42" s="50"/>
      <c r="X42" s="50"/>
      <c r="Y42" s="50"/>
      <c r="Z42" s="50"/>
      <c r="AA42" s="50"/>
      <c r="AB42" s="50"/>
      <c r="AC42" s="50"/>
      <c r="AD42" s="50"/>
      <c r="AE42" s="50"/>
      <c r="AF42" s="50"/>
      <c r="AG42" s="50"/>
    </row>
    <row r="43" spans="2:33" ht="15" customHeight="1" x14ac:dyDescent="0.25">
      <c r="B43" s="127" t="str">
        <f>HYPERLINK("https://www.pbo.gov.au/elections/2025-general-election/2025-election-commitments-costings/ACT-health-and-aged-care-package", "ECR-2025-1406")</f>
        <v>ECR-2025-1406</v>
      </c>
      <c r="C43" s="56" t="s">
        <v>82</v>
      </c>
      <c r="D43" s="57">
        <v>-24.3</v>
      </c>
      <c r="E43" s="57">
        <v>0</v>
      </c>
      <c r="F43" s="57">
        <v>0</v>
      </c>
      <c r="G43" s="57">
        <v>0</v>
      </c>
      <c r="H43" s="57">
        <v>0</v>
      </c>
      <c r="I43" s="57">
        <v>0</v>
      </c>
      <c r="J43" s="57">
        <v>0</v>
      </c>
      <c r="K43" s="57">
        <v>0</v>
      </c>
      <c r="L43" s="57">
        <v>0</v>
      </c>
      <c r="M43" s="57">
        <v>0</v>
      </c>
      <c r="N43" s="57">
        <v>0</v>
      </c>
      <c r="O43" s="57">
        <v>-24.3</v>
      </c>
      <c r="P43" s="57">
        <v>-24.3</v>
      </c>
      <c r="Q43" s="58"/>
      <c r="R43" s="58"/>
      <c r="S43" s="56" t="s">
        <v>83</v>
      </c>
      <c r="U43" s="50"/>
      <c r="V43" s="50"/>
      <c r="W43" s="50"/>
      <c r="X43" s="50"/>
      <c r="Y43" s="50"/>
      <c r="Z43" s="50"/>
      <c r="AA43" s="50"/>
      <c r="AB43" s="50"/>
      <c r="AC43" s="50"/>
      <c r="AD43" s="50"/>
      <c r="AE43" s="50"/>
      <c r="AF43" s="50"/>
      <c r="AG43" s="50"/>
    </row>
    <row r="44" spans="2:33" ht="15" customHeight="1" x14ac:dyDescent="0.25">
      <c r="B44" s="127" t="s">
        <v>84</v>
      </c>
      <c r="C44" s="56" t="s">
        <v>85</v>
      </c>
      <c r="D44" s="57">
        <v>0</v>
      </c>
      <c r="E44" s="57">
        <v>0</v>
      </c>
      <c r="F44" s="57">
        <v>0</v>
      </c>
      <c r="G44" s="57">
        <v>0</v>
      </c>
      <c r="H44" s="57">
        <v>0</v>
      </c>
      <c r="I44" s="57">
        <v>0</v>
      </c>
      <c r="J44" s="57">
        <v>0</v>
      </c>
      <c r="K44" s="57">
        <v>0</v>
      </c>
      <c r="L44" s="57">
        <v>0</v>
      </c>
      <c r="M44" s="57">
        <v>0</v>
      </c>
      <c r="N44" s="57">
        <v>0</v>
      </c>
      <c r="O44" s="57">
        <v>0</v>
      </c>
      <c r="P44" s="57">
        <v>0</v>
      </c>
      <c r="Q44" s="58"/>
      <c r="R44" s="58"/>
      <c r="S44" s="56" t="s">
        <v>86</v>
      </c>
      <c r="U44" s="50"/>
      <c r="V44" s="50"/>
      <c r="W44" s="50"/>
      <c r="X44" s="50"/>
      <c r="Y44" s="50"/>
      <c r="Z44" s="50"/>
      <c r="AA44" s="50"/>
      <c r="AB44" s="50"/>
      <c r="AC44" s="50"/>
      <c r="AD44" s="50"/>
      <c r="AE44" s="50"/>
      <c r="AF44" s="50"/>
      <c r="AG44" s="50"/>
    </row>
    <row r="45" spans="2:33" ht="15" customHeight="1" x14ac:dyDescent="0.25">
      <c r="B45" s="127" t="str">
        <f>HYPERLINK("https://www.pbo.gov.au/elections/2025-general-election/2025-election-commitments-costings/backing-mens-health", "ECR-2025-1117")</f>
        <v>ECR-2025-1117</v>
      </c>
      <c r="C45" s="56" t="s">
        <v>87</v>
      </c>
      <c r="D45" s="57">
        <v>-11.7</v>
      </c>
      <c r="E45" s="57">
        <v>-11.7</v>
      </c>
      <c r="F45" s="57">
        <v>-6</v>
      </c>
      <c r="G45" s="57">
        <v>-2.6</v>
      </c>
      <c r="H45" s="57">
        <v>0</v>
      </c>
      <c r="I45" s="57">
        <v>0</v>
      </c>
      <c r="J45" s="57">
        <v>0</v>
      </c>
      <c r="K45" s="57">
        <v>0</v>
      </c>
      <c r="L45" s="57">
        <v>0</v>
      </c>
      <c r="M45" s="57">
        <v>0</v>
      </c>
      <c r="N45" s="57">
        <v>0</v>
      </c>
      <c r="O45" s="57">
        <v>-32</v>
      </c>
      <c r="P45" s="57">
        <v>-32</v>
      </c>
      <c r="Q45" s="58"/>
      <c r="R45" s="58"/>
      <c r="S45" s="56" t="s">
        <v>88</v>
      </c>
      <c r="U45" s="50"/>
      <c r="V45" s="50"/>
      <c r="W45" s="50"/>
      <c r="X45" s="50"/>
      <c r="Y45" s="50"/>
      <c r="Z45" s="50"/>
      <c r="AA45" s="50"/>
      <c r="AB45" s="50"/>
      <c r="AC45" s="50"/>
      <c r="AD45" s="50"/>
      <c r="AE45" s="50"/>
      <c r="AF45" s="50"/>
      <c r="AG45" s="50"/>
    </row>
    <row r="46" spans="2:33" ht="15" customHeight="1" x14ac:dyDescent="0.25">
      <c r="B46" s="127" t="str">
        <f>HYPERLINK("https://www.pbo.gov.au/elections/2025-general-election/2025-election-commitments-costings/burnie-health-hub", "ECR-2025-1143")</f>
        <v>ECR-2025-1143</v>
      </c>
      <c r="C46" s="56" t="s">
        <v>89</v>
      </c>
      <c r="D46" s="57">
        <v>-4</v>
      </c>
      <c r="E46" s="57">
        <v>-4</v>
      </c>
      <c r="F46" s="57">
        <v>0</v>
      </c>
      <c r="G46" s="57">
        <v>0</v>
      </c>
      <c r="H46" s="57">
        <v>0</v>
      </c>
      <c r="I46" s="57">
        <v>0</v>
      </c>
      <c r="J46" s="57">
        <v>0</v>
      </c>
      <c r="K46" s="57">
        <v>0</v>
      </c>
      <c r="L46" s="57">
        <v>0</v>
      </c>
      <c r="M46" s="57">
        <v>0</v>
      </c>
      <c r="N46" s="57">
        <v>0</v>
      </c>
      <c r="O46" s="57">
        <v>-8</v>
      </c>
      <c r="P46" s="57">
        <v>-8</v>
      </c>
      <c r="Q46" s="58"/>
      <c r="R46" s="58"/>
      <c r="S46" s="56" t="s">
        <v>90</v>
      </c>
      <c r="U46" s="50"/>
      <c r="V46" s="50"/>
      <c r="W46" s="50"/>
      <c r="X46" s="50"/>
      <c r="Y46" s="50"/>
      <c r="Z46" s="50"/>
      <c r="AA46" s="50"/>
      <c r="AB46" s="50"/>
      <c r="AC46" s="50"/>
      <c r="AD46" s="50"/>
      <c r="AE46" s="50"/>
      <c r="AF46" s="50"/>
      <c r="AG46" s="50"/>
    </row>
    <row r="47" spans="2:33" ht="15" customHeight="1" x14ac:dyDescent="0.25">
      <c r="B47" s="127" t="str">
        <f>HYPERLINK("https://www.pbo.gov.au/elections/2025-general-election/2025-election-commitments-costings/Careflight", "ECR-2025-1850")</f>
        <v>ECR-2025-1850</v>
      </c>
      <c r="C47" s="56" t="s">
        <v>91</v>
      </c>
      <c r="D47" s="57">
        <v>-10.1</v>
      </c>
      <c r="E47" s="57">
        <v>0</v>
      </c>
      <c r="F47" s="57">
        <v>0</v>
      </c>
      <c r="G47" s="57">
        <v>0</v>
      </c>
      <c r="H47" s="57">
        <v>0</v>
      </c>
      <c r="I47" s="57">
        <v>0</v>
      </c>
      <c r="J47" s="57">
        <v>0</v>
      </c>
      <c r="K47" s="57">
        <v>0</v>
      </c>
      <c r="L47" s="57">
        <v>0</v>
      </c>
      <c r="M47" s="57">
        <v>0</v>
      </c>
      <c r="N47" s="57">
        <v>0</v>
      </c>
      <c r="O47" s="57">
        <v>-10.1</v>
      </c>
      <c r="P47" s="57">
        <v>-10.1</v>
      </c>
      <c r="Q47" s="58"/>
      <c r="R47" s="58"/>
      <c r="S47" s="56" t="s">
        <v>92</v>
      </c>
      <c r="U47" s="50"/>
      <c r="V47" s="50"/>
      <c r="W47" s="50"/>
      <c r="X47" s="50"/>
      <c r="Y47" s="50"/>
      <c r="Z47" s="50"/>
      <c r="AA47" s="50"/>
      <c r="AB47" s="50"/>
      <c r="AC47" s="50"/>
      <c r="AD47" s="50"/>
      <c r="AE47" s="50"/>
      <c r="AF47" s="50"/>
      <c r="AG47" s="50"/>
    </row>
    <row r="48" spans="2:33" ht="15" customHeight="1" x14ac:dyDescent="0.25">
      <c r="B48" s="127" t="str">
        <f>HYPERLINK("https://www.pbo.gov.au/elections/2025-general-election/2025-election-commitments-costings/constructing-health-and-engineering-wing-cquniversity-cairns", "ECR-2025-1686")</f>
        <v>ECR-2025-1686</v>
      </c>
      <c r="C48" s="56" t="s">
        <v>93</v>
      </c>
      <c r="D48" s="57">
        <v>-13.8</v>
      </c>
      <c r="E48" s="57">
        <v>-13.7</v>
      </c>
      <c r="F48" s="57">
        <v>0</v>
      </c>
      <c r="G48" s="57">
        <v>0</v>
      </c>
      <c r="H48" s="57">
        <v>0</v>
      </c>
      <c r="I48" s="57">
        <v>0</v>
      </c>
      <c r="J48" s="57">
        <v>0</v>
      </c>
      <c r="K48" s="57">
        <v>0</v>
      </c>
      <c r="L48" s="57">
        <v>0</v>
      </c>
      <c r="M48" s="57">
        <v>0</v>
      </c>
      <c r="N48" s="57">
        <v>0</v>
      </c>
      <c r="O48" s="57">
        <v>-27.5</v>
      </c>
      <c r="P48" s="57">
        <v>-27.5</v>
      </c>
      <c r="Q48" s="58"/>
      <c r="R48" s="58"/>
      <c r="S48" s="56" t="s">
        <v>94</v>
      </c>
      <c r="U48" s="50"/>
      <c r="V48" s="50"/>
      <c r="W48" s="50"/>
      <c r="X48" s="50"/>
      <c r="Y48" s="50"/>
      <c r="Z48" s="50"/>
      <c r="AA48" s="50"/>
      <c r="AB48" s="50"/>
      <c r="AC48" s="50"/>
      <c r="AD48" s="50"/>
      <c r="AE48" s="50"/>
      <c r="AF48" s="50"/>
      <c r="AG48" s="50"/>
    </row>
    <row r="49" spans="2:33" ht="15" customHeight="1" x14ac:dyDescent="0.25">
      <c r="B49" s="127" t="str">
        <f>HYPERLINK("https://www.pbo.gov.au/elections/2025-general-election/2025-election-commitments-costings/Dandenong%20Hospital%20ICU%20upgrade", "ECR-2025-1157")</f>
        <v>ECR-2025-1157</v>
      </c>
      <c r="C49" s="56" t="s">
        <v>95</v>
      </c>
      <c r="D49" s="57">
        <v>-5</v>
      </c>
      <c r="E49" s="57">
        <v>0</v>
      </c>
      <c r="F49" s="57">
        <v>0</v>
      </c>
      <c r="G49" s="57">
        <v>0</v>
      </c>
      <c r="H49" s="57">
        <v>0</v>
      </c>
      <c r="I49" s="57">
        <v>0</v>
      </c>
      <c r="J49" s="57">
        <v>0</v>
      </c>
      <c r="K49" s="57">
        <v>0</v>
      </c>
      <c r="L49" s="57">
        <v>0</v>
      </c>
      <c r="M49" s="57">
        <v>0</v>
      </c>
      <c r="N49" s="57">
        <v>0</v>
      </c>
      <c r="O49" s="57">
        <v>-5</v>
      </c>
      <c r="P49" s="57">
        <v>-5</v>
      </c>
      <c r="Q49" s="58"/>
      <c r="R49" s="58"/>
      <c r="S49" s="56" t="s">
        <v>96</v>
      </c>
      <c r="U49" s="50"/>
      <c r="V49" s="50"/>
      <c r="W49" s="50"/>
      <c r="X49" s="50"/>
      <c r="Y49" s="50"/>
      <c r="Z49" s="50"/>
      <c r="AA49" s="50"/>
      <c r="AB49" s="50"/>
      <c r="AC49" s="50"/>
      <c r="AD49" s="50"/>
      <c r="AE49" s="50"/>
      <c r="AF49" s="50"/>
      <c r="AG49" s="50"/>
    </row>
    <row r="50" spans="2:33" ht="15" customHeight="1" x14ac:dyDescent="0.25">
      <c r="B50" s="127" t="str">
        <f>HYPERLINK("https://www.pbo.gov.au/elections/2025-general-election/2025-election-commitments-costings/fairfield-hospital-emergency-department-expansion", "ECR-2025-1858")</f>
        <v>ECR-2025-1858</v>
      </c>
      <c r="C50" s="56" t="s">
        <v>97</v>
      </c>
      <c r="D50" s="57">
        <v>-20</v>
      </c>
      <c r="E50" s="57">
        <v>-35</v>
      </c>
      <c r="F50" s="57">
        <v>-25</v>
      </c>
      <c r="G50" s="57">
        <v>0</v>
      </c>
      <c r="H50" s="57">
        <v>0</v>
      </c>
      <c r="I50" s="57">
        <v>0</v>
      </c>
      <c r="J50" s="57">
        <v>0</v>
      </c>
      <c r="K50" s="57">
        <v>0</v>
      </c>
      <c r="L50" s="57">
        <v>0</v>
      </c>
      <c r="M50" s="57">
        <v>0</v>
      </c>
      <c r="N50" s="57">
        <v>0</v>
      </c>
      <c r="O50" s="57">
        <v>-80</v>
      </c>
      <c r="P50" s="57">
        <v>-80</v>
      </c>
      <c r="Q50" s="58"/>
      <c r="R50" s="58"/>
      <c r="S50" s="56" t="s">
        <v>98</v>
      </c>
      <c r="U50" s="50"/>
      <c r="V50" s="50"/>
      <c r="W50" s="50"/>
      <c r="X50" s="50"/>
      <c r="Y50" s="50"/>
      <c r="Z50" s="50"/>
      <c r="AA50" s="50"/>
      <c r="AB50" s="50"/>
      <c r="AC50" s="50"/>
      <c r="AD50" s="50"/>
      <c r="AE50" s="50"/>
      <c r="AF50" s="50"/>
      <c r="AG50" s="50"/>
    </row>
    <row r="51" spans="2:33" ht="15" customHeight="1" x14ac:dyDescent="0.25">
      <c r="B51" s="127" t="str">
        <f>HYPERLINK("https://www.pbo.gov.au/elections/2025-general-election/2025-election-commitments-costings/mental-health-embrace-kids", "ECR-2025-1582")</f>
        <v>ECR-2025-1582</v>
      </c>
      <c r="C51" s="56" t="s">
        <v>99</v>
      </c>
      <c r="D51" s="57">
        <v>-1.8</v>
      </c>
      <c r="E51" s="57">
        <v>-1.8</v>
      </c>
      <c r="F51" s="57">
        <v>0</v>
      </c>
      <c r="G51" s="57">
        <v>0</v>
      </c>
      <c r="H51" s="57">
        <v>0</v>
      </c>
      <c r="I51" s="57">
        <v>0</v>
      </c>
      <c r="J51" s="57">
        <v>0</v>
      </c>
      <c r="K51" s="57">
        <v>0</v>
      </c>
      <c r="L51" s="57">
        <v>0</v>
      </c>
      <c r="M51" s="57">
        <v>0</v>
      </c>
      <c r="N51" s="57">
        <v>0</v>
      </c>
      <c r="O51" s="57">
        <v>-3.6</v>
      </c>
      <c r="P51" s="57">
        <v>-3.6</v>
      </c>
      <c r="Q51" s="58"/>
      <c r="R51" s="58"/>
      <c r="S51" s="56" t="s">
        <v>100</v>
      </c>
      <c r="U51" s="50"/>
      <c r="V51" s="50"/>
      <c r="W51" s="50"/>
      <c r="X51" s="50"/>
      <c r="Y51" s="50"/>
      <c r="Z51" s="50"/>
      <c r="AA51" s="50"/>
      <c r="AB51" s="50"/>
      <c r="AC51" s="50"/>
      <c r="AD51" s="50"/>
      <c r="AE51" s="50"/>
      <c r="AF51" s="50"/>
      <c r="AG51" s="50"/>
    </row>
    <row r="52" spans="2:33" ht="15" customHeight="1" x14ac:dyDescent="0.25">
      <c r="B52" s="127" t="str">
        <f>HYPERLINK("https://www.pbo.gov.au/elections/2025-general-election/2025-election-commitments-costings/more-free-mental-health-services", "ECR-2025-1566")</f>
        <v>ECR-2025-1566</v>
      </c>
      <c r="C52" s="56" t="s">
        <v>101</v>
      </c>
      <c r="D52" s="57">
        <v>-21.2</v>
      </c>
      <c r="E52" s="57">
        <v>-185.2</v>
      </c>
      <c r="F52" s="57">
        <v>-330.2</v>
      </c>
      <c r="G52" s="57">
        <v>-576.20000000000005</v>
      </c>
      <c r="H52" s="57">
        <v>-466</v>
      </c>
      <c r="I52" s="57">
        <v>-482</v>
      </c>
      <c r="J52" s="57">
        <v>-493</v>
      </c>
      <c r="K52" s="57">
        <v>-504</v>
      </c>
      <c r="L52" s="57">
        <v>-515</v>
      </c>
      <c r="M52" s="57">
        <v>-526</v>
      </c>
      <c r="N52" s="57">
        <v>-538</v>
      </c>
      <c r="O52" s="57">
        <v>-1112.8</v>
      </c>
      <c r="P52" s="57">
        <v>-4636.8</v>
      </c>
      <c r="Q52" s="58"/>
      <c r="R52" s="58"/>
      <c r="S52" s="56" t="s">
        <v>102</v>
      </c>
      <c r="U52" s="50"/>
      <c r="V52" s="50"/>
      <c r="W52" s="50"/>
      <c r="X52" s="50"/>
      <c r="Y52" s="50"/>
      <c r="Z52" s="50"/>
      <c r="AA52" s="50"/>
      <c r="AB52" s="50"/>
      <c r="AC52" s="50"/>
      <c r="AD52" s="50"/>
      <c r="AE52" s="50"/>
      <c r="AF52" s="50"/>
      <c r="AG52" s="50"/>
    </row>
    <row r="53" spans="2:33" ht="15" customHeight="1" x14ac:dyDescent="0.25">
      <c r="B53" s="127" t="str">
        <f>HYPERLINK("https://www.pbo.gov.au/elections/2025-general-election/2025-election-commitments-costings/new-health-and-housing-clinic-brisbanes-west-end", "ECR-2025-1862")</f>
        <v>ECR-2025-1862</v>
      </c>
      <c r="C53" s="56" t="s">
        <v>103</v>
      </c>
      <c r="D53" s="57">
        <v>-10</v>
      </c>
      <c r="E53" s="57">
        <v>0</v>
      </c>
      <c r="F53" s="57">
        <v>0</v>
      </c>
      <c r="G53" s="57">
        <v>0</v>
      </c>
      <c r="H53" s="57">
        <v>0</v>
      </c>
      <c r="I53" s="57">
        <v>0</v>
      </c>
      <c r="J53" s="57">
        <v>0</v>
      </c>
      <c r="K53" s="57">
        <v>0</v>
      </c>
      <c r="L53" s="57">
        <v>0</v>
      </c>
      <c r="M53" s="57">
        <v>0</v>
      </c>
      <c r="N53" s="57">
        <v>0</v>
      </c>
      <c r="O53" s="57">
        <v>-10</v>
      </c>
      <c r="P53" s="57">
        <v>-10</v>
      </c>
      <c r="Q53" s="58"/>
      <c r="R53" s="58"/>
      <c r="S53" s="56" t="s">
        <v>104</v>
      </c>
      <c r="U53" s="50"/>
      <c r="V53" s="50"/>
      <c r="W53" s="50"/>
      <c r="X53" s="50"/>
      <c r="Y53" s="50"/>
      <c r="Z53" s="50"/>
      <c r="AA53" s="50"/>
      <c r="AB53" s="50"/>
      <c r="AC53" s="50"/>
      <c r="AD53" s="50"/>
      <c r="AE53" s="50"/>
      <c r="AF53" s="50"/>
      <c r="AG53" s="50"/>
    </row>
    <row r="54" spans="2:33" ht="15" customHeight="1" x14ac:dyDescent="0.25">
      <c r="B54" s="127" t="str">
        <f>HYPERLINK("https://www.pbo.gov.au/elections/2025-general-election/2025-election-commitments-costings/preventative-health-programs-far-north-queensland", "ECR-2025-1439")</f>
        <v>ECR-2025-1439</v>
      </c>
      <c r="C54" s="56" t="s">
        <v>105</v>
      </c>
      <c r="D54" s="57">
        <v>-2</v>
      </c>
      <c r="E54" s="57">
        <v>0</v>
      </c>
      <c r="F54" s="57">
        <v>0</v>
      </c>
      <c r="G54" s="57">
        <v>0</v>
      </c>
      <c r="H54" s="57">
        <v>0</v>
      </c>
      <c r="I54" s="57">
        <v>0</v>
      </c>
      <c r="J54" s="57">
        <v>0</v>
      </c>
      <c r="K54" s="57">
        <v>0</v>
      </c>
      <c r="L54" s="57">
        <v>0</v>
      </c>
      <c r="M54" s="57">
        <v>0</v>
      </c>
      <c r="N54" s="57">
        <v>0</v>
      </c>
      <c r="O54" s="57">
        <v>-2</v>
      </c>
      <c r="P54" s="57">
        <v>-2</v>
      </c>
      <c r="Q54" s="58"/>
      <c r="R54" s="58"/>
      <c r="S54" s="56" t="s">
        <v>106</v>
      </c>
      <c r="U54" s="50"/>
      <c r="V54" s="50"/>
      <c r="W54" s="50"/>
      <c r="X54" s="50"/>
      <c r="Y54" s="50"/>
      <c r="Z54" s="50"/>
      <c r="AA54" s="50"/>
      <c r="AB54" s="50"/>
      <c r="AC54" s="50"/>
      <c r="AD54" s="50"/>
      <c r="AE54" s="50"/>
      <c r="AF54" s="50"/>
      <c r="AG54" s="50"/>
    </row>
    <row r="55" spans="2:33" ht="15" customHeight="1" x14ac:dyDescent="0.25">
      <c r="B55" s="127" t="str">
        <f>HYPERLINK("https://www.pbo.gov.au/elections/2025-general-election/2025-election-commitments-costings/providing-inclusive-culturally-safe-healthcare-lgbtiqa-australians", "ECR-2025-1061")</f>
        <v>ECR-2025-1061</v>
      </c>
      <c r="C55" s="56" t="s">
        <v>107</v>
      </c>
      <c r="D55" s="57">
        <v>-4</v>
      </c>
      <c r="E55" s="57">
        <v>-3</v>
      </c>
      <c r="F55" s="57">
        <v>-3</v>
      </c>
      <c r="G55" s="57">
        <v>0</v>
      </c>
      <c r="H55" s="57">
        <v>0</v>
      </c>
      <c r="I55" s="57">
        <v>0</v>
      </c>
      <c r="J55" s="57">
        <v>0</v>
      </c>
      <c r="K55" s="57">
        <v>0</v>
      </c>
      <c r="L55" s="57">
        <v>0</v>
      </c>
      <c r="M55" s="57">
        <v>0</v>
      </c>
      <c r="N55" s="57">
        <v>0</v>
      </c>
      <c r="O55" s="57">
        <v>-10</v>
      </c>
      <c r="P55" s="57">
        <v>-10</v>
      </c>
      <c r="Q55" s="58"/>
      <c r="R55" s="58"/>
      <c r="S55" s="56" t="s">
        <v>108</v>
      </c>
      <c r="U55" s="50"/>
      <c r="V55" s="50"/>
      <c r="W55" s="50"/>
      <c r="X55" s="50"/>
      <c r="Y55" s="50"/>
      <c r="Z55" s="50"/>
      <c r="AA55" s="50"/>
      <c r="AB55" s="50"/>
      <c r="AC55" s="50"/>
      <c r="AD55" s="50"/>
      <c r="AE55" s="50"/>
      <c r="AF55" s="50"/>
      <c r="AG55" s="50"/>
    </row>
    <row r="56" spans="2:33" ht="15" customHeight="1" x14ac:dyDescent="0.25">
      <c r="B56" s="127" t="str">
        <f>HYPERLINK("https://www.pbo.gov.au/elections/2025-general-election/2025-election-commitments-costings/Smithton-health-hub", "ECR-2025-1848")</f>
        <v>ECR-2025-1848</v>
      </c>
      <c r="C56" s="56" t="s">
        <v>109</v>
      </c>
      <c r="D56" s="57">
        <v>-10.1</v>
      </c>
      <c r="E56" s="57">
        <v>0</v>
      </c>
      <c r="F56" s="57">
        <v>0</v>
      </c>
      <c r="G56" s="57">
        <v>0</v>
      </c>
      <c r="H56" s="57">
        <v>0</v>
      </c>
      <c r="I56" s="57">
        <v>0</v>
      </c>
      <c r="J56" s="57">
        <v>0</v>
      </c>
      <c r="K56" s="57">
        <v>0</v>
      </c>
      <c r="L56" s="57">
        <v>0</v>
      </c>
      <c r="M56" s="57">
        <v>0</v>
      </c>
      <c r="N56" s="57">
        <v>0</v>
      </c>
      <c r="O56" s="57">
        <v>-10.1</v>
      </c>
      <c r="P56" s="57">
        <v>-10.1</v>
      </c>
      <c r="Q56" s="58"/>
      <c r="R56" s="58"/>
      <c r="S56" s="56" t="s">
        <v>110</v>
      </c>
      <c r="U56" s="50"/>
      <c r="V56" s="50"/>
      <c r="W56" s="50"/>
      <c r="X56" s="50"/>
      <c r="Y56" s="50"/>
      <c r="Z56" s="50"/>
      <c r="AA56" s="50"/>
      <c r="AB56" s="50"/>
      <c r="AC56" s="50"/>
      <c r="AD56" s="50"/>
      <c r="AE56" s="50"/>
      <c r="AF56" s="50"/>
      <c r="AG56" s="50"/>
    </row>
    <row r="57" spans="2:33" ht="15" customHeight="1" x14ac:dyDescent="0.25">
      <c r="B57" s="127" t="str">
        <f>HYPERLINK("https://www.pbo.gov.au/elections/2025-general-election/2025-election-commitments-costings/Street%20Side%20Medics", "ECR-2025-1007")</f>
        <v>ECR-2025-1007</v>
      </c>
      <c r="C57" s="56" t="s">
        <v>111</v>
      </c>
      <c r="D57" s="57">
        <v>-0.5</v>
      </c>
      <c r="E57" s="57">
        <v>-0.7</v>
      </c>
      <c r="F57" s="57">
        <v>-0.7</v>
      </c>
      <c r="G57" s="57">
        <v>-0.7</v>
      </c>
      <c r="H57" s="57">
        <v>0</v>
      </c>
      <c r="I57" s="57">
        <v>0</v>
      </c>
      <c r="J57" s="57">
        <v>0</v>
      </c>
      <c r="K57" s="57">
        <v>0</v>
      </c>
      <c r="L57" s="57">
        <v>0</v>
      </c>
      <c r="M57" s="57">
        <v>0</v>
      </c>
      <c r="N57" s="57">
        <v>0</v>
      </c>
      <c r="O57" s="57">
        <v>-2.6</v>
      </c>
      <c r="P57" s="57">
        <v>-2.6</v>
      </c>
      <c r="Q57" s="58"/>
      <c r="R57" s="58"/>
      <c r="S57" s="56" t="s">
        <v>112</v>
      </c>
      <c r="U57" s="50"/>
      <c r="V57" s="50"/>
      <c r="W57" s="50"/>
      <c r="X57" s="50"/>
      <c r="Y57" s="50"/>
      <c r="Z57" s="50"/>
      <c r="AA57" s="50"/>
      <c r="AB57" s="50"/>
      <c r="AC57" s="50"/>
      <c r="AD57" s="50"/>
      <c r="AE57" s="50"/>
      <c r="AF57" s="50"/>
      <c r="AG57" s="50"/>
    </row>
    <row r="58" spans="2:33" ht="15" customHeight="1" x14ac:dyDescent="0.25">
      <c r="B58" s="127" t="str">
        <f>HYPERLINK("https://www.pbo.gov.au/elections/2025-general-election/2025-election-commitments-costings/supporting-medical-research", "ECR-2025-1306")</f>
        <v>ECR-2025-1306</v>
      </c>
      <c r="C58" s="56" t="s">
        <v>113</v>
      </c>
      <c r="D58" s="57">
        <v>-2.5</v>
      </c>
      <c r="E58" s="57">
        <v>-2.5</v>
      </c>
      <c r="F58" s="57">
        <v>-2.5</v>
      </c>
      <c r="G58" s="57">
        <v>0</v>
      </c>
      <c r="H58" s="57">
        <v>0</v>
      </c>
      <c r="I58" s="57">
        <v>0</v>
      </c>
      <c r="J58" s="57">
        <v>0</v>
      </c>
      <c r="K58" s="57">
        <v>0</v>
      </c>
      <c r="L58" s="57">
        <v>0</v>
      </c>
      <c r="M58" s="57">
        <v>0</v>
      </c>
      <c r="N58" s="57">
        <v>0</v>
      </c>
      <c r="O58" s="57">
        <v>-7.5</v>
      </c>
      <c r="P58" s="57">
        <v>-7.5</v>
      </c>
      <c r="Q58" s="58"/>
      <c r="R58" s="58"/>
      <c r="S58" s="56" t="s">
        <v>33</v>
      </c>
      <c r="U58" s="50"/>
      <c r="V58" s="50"/>
      <c r="W58" s="50"/>
      <c r="X58" s="50"/>
      <c r="Y58" s="50"/>
      <c r="Z58" s="50"/>
      <c r="AA58" s="50"/>
      <c r="AB58" s="50"/>
      <c r="AC58" s="50"/>
      <c r="AD58" s="50"/>
      <c r="AE58" s="50"/>
      <c r="AF58" s="50"/>
      <c r="AG58" s="50"/>
    </row>
    <row r="59" spans="2:33" ht="15" customHeight="1" x14ac:dyDescent="0.25">
      <c r="B59" s="59" t="s">
        <v>114</v>
      </c>
      <c r="C59" s="59"/>
      <c r="D59" s="60">
        <v>-201.8</v>
      </c>
      <c r="E59" s="60">
        <v>-313.2</v>
      </c>
      <c r="F59" s="60">
        <v>-413.2</v>
      </c>
      <c r="G59" s="60">
        <v>-626</v>
      </c>
      <c r="H59" s="60">
        <v>-514.79999999999995</v>
      </c>
      <c r="I59" s="60">
        <v>-533.1</v>
      </c>
      <c r="J59" s="60">
        <v>-546.5</v>
      </c>
      <c r="K59" s="60">
        <v>-560</v>
      </c>
      <c r="L59" s="60">
        <v>-573.70000000000005</v>
      </c>
      <c r="M59" s="60">
        <v>-587.5</v>
      </c>
      <c r="N59" s="60">
        <v>-602.5</v>
      </c>
      <c r="O59" s="60">
        <v>-1554.2</v>
      </c>
      <c r="P59" s="60">
        <v>-5472.3</v>
      </c>
      <c r="Q59" s="61" t="s">
        <v>29</v>
      </c>
      <c r="R59" s="61"/>
      <c r="S59" s="59" t="s">
        <v>30</v>
      </c>
      <c r="U59" s="50"/>
      <c r="V59" s="50"/>
      <c r="W59" s="50"/>
      <c r="X59" s="50"/>
      <c r="Y59" s="50"/>
      <c r="Z59" s="50"/>
      <c r="AA59" s="50"/>
      <c r="AB59" s="50"/>
      <c r="AC59" s="50"/>
      <c r="AD59" s="50"/>
      <c r="AE59" s="50"/>
      <c r="AF59" s="50"/>
      <c r="AG59" s="50"/>
    </row>
    <row r="60" spans="2:33" ht="15" customHeight="1" x14ac:dyDescent="0.25">
      <c r="B60" s="3" t="s">
        <v>115</v>
      </c>
      <c r="C60" s="3"/>
      <c r="D60" s="52" t="s">
        <v>30</v>
      </c>
      <c r="E60" s="52" t="s">
        <v>30</v>
      </c>
      <c r="F60" s="52" t="s">
        <v>30</v>
      </c>
      <c r="G60" s="52" t="s">
        <v>30</v>
      </c>
      <c r="H60" s="52" t="s">
        <v>30</v>
      </c>
      <c r="I60" s="52" t="s">
        <v>30</v>
      </c>
      <c r="J60" s="52" t="s">
        <v>30</v>
      </c>
      <c r="K60" s="52" t="s">
        <v>30</v>
      </c>
      <c r="L60" s="52" t="s">
        <v>30</v>
      </c>
      <c r="M60" s="52" t="s">
        <v>30</v>
      </c>
      <c r="N60" s="52" t="s">
        <v>30</v>
      </c>
      <c r="O60" s="52" t="s">
        <v>30</v>
      </c>
      <c r="P60" s="52" t="s">
        <v>30</v>
      </c>
      <c r="Q60" s="4"/>
      <c r="R60" s="4"/>
      <c r="S60" s="3" t="s">
        <v>30</v>
      </c>
      <c r="U60" s="50"/>
      <c r="V60" s="50"/>
      <c r="W60" s="50"/>
      <c r="X60" s="50"/>
      <c r="Y60" s="50"/>
      <c r="Z60" s="50"/>
      <c r="AA60" s="50"/>
      <c r="AB60" s="50"/>
      <c r="AC60" s="50"/>
      <c r="AD60" s="50"/>
      <c r="AE60" s="50"/>
      <c r="AF60" s="50"/>
      <c r="AG60" s="50"/>
    </row>
    <row r="61" spans="2:33" ht="15" customHeight="1" x14ac:dyDescent="0.25">
      <c r="B61" s="127" t="str">
        <f>HYPERLINK("https://www.pbo.gov.au/elections/2025-general-election/2025-election-commitments-costings/community-language-schools", "ECR-2025-1878")</f>
        <v>ECR-2025-1878</v>
      </c>
      <c r="C61" s="56" t="s">
        <v>116</v>
      </c>
      <c r="D61" s="57">
        <v>-5.5</v>
      </c>
      <c r="E61" s="57">
        <v>-7.6</v>
      </c>
      <c r="F61" s="57">
        <v>-7.6</v>
      </c>
      <c r="G61" s="57">
        <v>-4.9000000000000004</v>
      </c>
      <c r="H61" s="57">
        <v>0</v>
      </c>
      <c r="I61" s="57">
        <v>0</v>
      </c>
      <c r="J61" s="57">
        <v>0</v>
      </c>
      <c r="K61" s="57">
        <v>0</v>
      </c>
      <c r="L61" s="57">
        <v>0</v>
      </c>
      <c r="M61" s="57">
        <v>0</v>
      </c>
      <c r="N61" s="57">
        <v>0</v>
      </c>
      <c r="O61" s="57">
        <v>-25.6</v>
      </c>
      <c r="P61" s="57">
        <v>-25.6</v>
      </c>
      <c r="Q61" s="61"/>
      <c r="R61" s="61"/>
      <c r="S61" s="56" t="s">
        <v>117</v>
      </c>
      <c r="U61" s="50"/>
      <c r="V61" s="50"/>
      <c r="W61" s="50"/>
      <c r="X61" s="50"/>
      <c r="Y61" s="50"/>
      <c r="Z61" s="50"/>
      <c r="AA61" s="50"/>
      <c r="AB61" s="50"/>
      <c r="AC61" s="50"/>
      <c r="AD61" s="50"/>
      <c r="AE61" s="50"/>
      <c r="AF61" s="50"/>
      <c r="AG61" s="50"/>
    </row>
    <row r="62" spans="2:33" ht="15" customHeight="1" x14ac:dyDescent="0.25">
      <c r="B62" s="127" t="str">
        <f>HYPERLINK("https://www.pbo.gov.au/elections/2025-general-election/2025-election-commitments-costings/increasing-student-visa-fees", "ECR-2025-1891")</f>
        <v>ECR-2025-1891</v>
      </c>
      <c r="C62" s="56" t="s">
        <v>118</v>
      </c>
      <c r="D62" s="57">
        <v>182</v>
      </c>
      <c r="E62" s="57">
        <v>190</v>
      </c>
      <c r="F62" s="57">
        <v>190</v>
      </c>
      <c r="G62" s="57">
        <v>202</v>
      </c>
      <c r="H62" s="57">
        <v>214</v>
      </c>
      <c r="I62" s="57">
        <v>225</v>
      </c>
      <c r="J62" s="57">
        <v>236</v>
      </c>
      <c r="K62" s="57">
        <v>249</v>
      </c>
      <c r="L62" s="57">
        <v>261</v>
      </c>
      <c r="M62" s="57">
        <v>274</v>
      </c>
      <c r="N62" s="57">
        <v>287</v>
      </c>
      <c r="O62" s="57">
        <v>764</v>
      </c>
      <c r="P62" s="57">
        <v>2510</v>
      </c>
      <c r="Q62" s="61"/>
      <c r="R62" s="61"/>
      <c r="S62" s="56" t="s">
        <v>33</v>
      </c>
      <c r="U62" s="50"/>
      <c r="V62" s="50"/>
      <c r="W62" s="50"/>
      <c r="X62" s="50"/>
      <c r="Y62" s="50"/>
      <c r="Z62" s="50"/>
      <c r="AA62" s="50"/>
      <c r="AB62" s="50"/>
      <c r="AC62" s="50"/>
      <c r="AD62" s="50"/>
      <c r="AE62" s="50"/>
      <c r="AF62" s="50"/>
      <c r="AG62" s="50"/>
    </row>
    <row r="63" spans="2:33" ht="15" customHeight="1" x14ac:dyDescent="0.25">
      <c r="B63" s="127" t="str">
        <f>HYPERLINK("https://www.pbo.gov.au/elections/2025-general-election/2025-election-commitments-costings/st-patricks-cathedral-precinct", "ECR-2025-1347")</f>
        <v>ECR-2025-1347</v>
      </c>
      <c r="C63" s="56" t="s">
        <v>119</v>
      </c>
      <c r="D63" s="57">
        <v>-20</v>
      </c>
      <c r="E63" s="57">
        <v>-20</v>
      </c>
      <c r="F63" s="57">
        <v>-20</v>
      </c>
      <c r="G63" s="57">
        <v>0</v>
      </c>
      <c r="H63" s="57">
        <v>0</v>
      </c>
      <c r="I63" s="57">
        <v>0</v>
      </c>
      <c r="J63" s="57">
        <v>0</v>
      </c>
      <c r="K63" s="57">
        <v>0</v>
      </c>
      <c r="L63" s="57">
        <v>0</v>
      </c>
      <c r="M63" s="57">
        <v>0</v>
      </c>
      <c r="N63" s="57">
        <v>0</v>
      </c>
      <c r="O63" s="57">
        <v>-60</v>
      </c>
      <c r="P63" s="57">
        <v>-60</v>
      </c>
      <c r="Q63" s="61"/>
      <c r="R63" s="61"/>
      <c r="S63" s="56" t="s">
        <v>120</v>
      </c>
      <c r="U63" s="50"/>
      <c r="V63" s="50"/>
      <c r="W63" s="50"/>
      <c r="X63" s="50"/>
      <c r="Y63" s="50"/>
      <c r="Z63" s="50"/>
      <c r="AA63" s="50"/>
      <c r="AB63" s="50"/>
      <c r="AC63" s="50"/>
      <c r="AD63" s="50"/>
      <c r="AE63" s="50"/>
      <c r="AF63" s="50"/>
      <c r="AG63" s="50"/>
    </row>
    <row r="64" spans="2:33" ht="15" customHeight="1" x14ac:dyDescent="0.25">
      <c r="B64" s="127" t="str">
        <f>HYPERLINK("https://www.pbo.gov.au/elections/2025-general-election/2025-election-commitments-costings/supporting-multicultural-communities", "ECR-2025-1468")</f>
        <v>ECR-2025-1468</v>
      </c>
      <c r="C64" s="56" t="s">
        <v>121</v>
      </c>
      <c r="D64" s="57">
        <v>-73.8</v>
      </c>
      <c r="E64" s="57">
        <v>-123</v>
      </c>
      <c r="F64" s="57">
        <v>0</v>
      </c>
      <c r="G64" s="57">
        <v>0</v>
      </c>
      <c r="H64" s="57">
        <v>0</v>
      </c>
      <c r="I64" s="57">
        <v>0</v>
      </c>
      <c r="J64" s="57">
        <v>0</v>
      </c>
      <c r="K64" s="57">
        <v>0</v>
      </c>
      <c r="L64" s="57">
        <v>0</v>
      </c>
      <c r="M64" s="57">
        <v>0</v>
      </c>
      <c r="N64" s="57">
        <v>0</v>
      </c>
      <c r="O64" s="57">
        <v>-196.8</v>
      </c>
      <c r="P64" s="57">
        <v>-196.8</v>
      </c>
      <c r="Q64" s="61"/>
      <c r="R64" s="61"/>
      <c r="S64" s="56" t="s">
        <v>33</v>
      </c>
      <c r="U64" s="50"/>
      <c r="V64" s="50"/>
      <c r="W64" s="50"/>
      <c r="X64" s="50"/>
      <c r="Y64" s="50"/>
      <c r="Z64" s="50"/>
      <c r="AA64" s="50"/>
      <c r="AB64" s="50"/>
      <c r="AC64" s="50"/>
      <c r="AD64" s="50"/>
      <c r="AE64" s="50"/>
      <c r="AF64" s="50"/>
      <c r="AG64" s="50"/>
    </row>
    <row r="65" spans="2:33" ht="15" customHeight="1" x14ac:dyDescent="0.25">
      <c r="B65" s="127" t="str">
        <f>HYPERLINK("https://www.pbo.gov.au/elections/2025-general-election/2025-election-commitments-costings/upgrading-infrastructure-fire-stations-perth", "ECR-2025-1753")</f>
        <v>ECR-2025-1753</v>
      </c>
      <c r="C65" s="56" t="s">
        <v>122</v>
      </c>
      <c r="D65" s="57">
        <v>-1.9</v>
      </c>
      <c r="E65" s="57">
        <v>-2</v>
      </c>
      <c r="F65" s="57">
        <v>0</v>
      </c>
      <c r="G65" s="57">
        <v>0</v>
      </c>
      <c r="H65" s="57">
        <v>0</v>
      </c>
      <c r="I65" s="57">
        <v>0</v>
      </c>
      <c r="J65" s="57">
        <v>0</v>
      </c>
      <c r="K65" s="57">
        <v>0</v>
      </c>
      <c r="L65" s="57">
        <v>0</v>
      </c>
      <c r="M65" s="57">
        <v>0</v>
      </c>
      <c r="N65" s="57">
        <v>0</v>
      </c>
      <c r="O65" s="57">
        <v>-3.9</v>
      </c>
      <c r="P65" s="57">
        <v>-3.9</v>
      </c>
      <c r="Q65" s="61"/>
      <c r="R65" s="61"/>
      <c r="S65" s="56" t="s">
        <v>123</v>
      </c>
      <c r="U65" s="50"/>
      <c r="V65" s="50"/>
      <c r="W65" s="50"/>
      <c r="X65" s="50"/>
      <c r="Y65" s="50"/>
      <c r="Z65" s="50"/>
      <c r="AA65" s="50"/>
      <c r="AB65" s="50"/>
      <c r="AC65" s="50"/>
      <c r="AD65" s="50"/>
      <c r="AE65" s="50"/>
      <c r="AF65" s="50"/>
      <c r="AG65" s="50"/>
    </row>
    <row r="66" spans="2:33" ht="15" customHeight="1" x14ac:dyDescent="0.25">
      <c r="B66" s="59" t="s">
        <v>124</v>
      </c>
      <c r="C66" s="59"/>
      <c r="D66" s="60">
        <v>80.8</v>
      </c>
      <c r="E66" s="60">
        <v>37.4</v>
      </c>
      <c r="F66" s="60">
        <v>162.4</v>
      </c>
      <c r="G66" s="60">
        <v>197.1</v>
      </c>
      <c r="H66" s="60">
        <v>214</v>
      </c>
      <c r="I66" s="60">
        <v>225</v>
      </c>
      <c r="J66" s="60">
        <v>236</v>
      </c>
      <c r="K66" s="60">
        <v>249</v>
      </c>
      <c r="L66" s="60">
        <v>261</v>
      </c>
      <c r="M66" s="60">
        <v>274</v>
      </c>
      <c r="N66" s="60">
        <v>287</v>
      </c>
      <c r="O66" s="60">
        <v>477.7</v>
      </c>
      <c r="P66" s="60">
        <v>2223.6999999999998</v>
      </c>
      <c r="Q66" s="61" t="s">
        <v>29</v>
      </c>
      <c r="R66" s="61"/>
      <c r="S66" s="59" t="s">
        <v>30</v>
      </c>
      <c r="U66" s="50"/>
      <c r="V66" s="50"/>
      <c r="W66" s="50"/>
      <c r="X66" s="50"/>
      <c r="Y66" s="50"/>
      <c r="Z66" s="50"/>
      <c r="AA66" s="50"/>
      <c r="AB66" s="50"/>
      <c r="AC66" s="50"/>
      <c r="AD66" s="50"/>
      <c r="AE66" s="50"/>
      <c r="AF66" s="50"/>
      <c r="AG66" s="50"/>
    </row>
    <row r="67" spans="2:33" ht="15" customHeight="1" x14ac:dyDescent="0.25">
      <c r="B67" s="3" t="s">
        <v>125</v>
      </c>
      <c r="C67" s="3"/>
      <c r="D67" s="52" t="s">
        <v>30</v>
      </c>
      <c r="E67" s="52" t="s">
        <v>30</v>
      </c>
      <c r="F67" s="52" t="s">
        <v>30</v>
      </c>
      <c r="G67" s="52" t="s">
        <v>30</v>
      </c>
      <c r="H67" s="52" t="s">
        <v>30</v>
      </c>
      <c r="I67" s="52" t="s">
        <v>30</v>
      </c>
      <c r="J67" s="52" t="s">
        <v>30</v>
      </c>
      <c r="K67" s="52" t="s">
        <v>30</v>
      </c>
      <c r="L67" s="52" t="s">
        <v>30</v>
      </c>
      <c r="M67" s="52" t="s">
        <v>30</v>
      </c>
      <c r="N67" s="52" t="s">
        <v>30</v>
      </c>
      <c r="O67" s="52" t="s">
        <v>30</v>
      </c>
      <c r="P67" s="52" t="s">
        <v>30</v>
      </c>
      <c r="Q67" s="4"/>
      <c r="R67" s="4"/>
      <c r="S67" s="3" t="s">
        <v>30</v>
      </c>
      <c r="U67" s="50"/>
      <c r="V67" s="50"/>
      <c r="W67" s="50"/>
      <c r="X67" s="50"/>
      <c r="Y67" s="50"/>
      <c r="Z67" s="50"/>
      <c r="AA67" s="50"/>
      <c r="AB67" s="50"/>
      <c r="AC67" s="50"/>
      <c r="AD67" s="50"/>
      <c r="AE67" s="50"/>
      <c r="AF67" s="50"/>
      <c r="AG67" s="50"/>
    </row>
    <row r="68" spans="2:33" ht="15" customHeight="1" x14ac:dyDescent="0.25">
      <c r="B68" s="127" t="str">
        <f>HYPERLINK("https://www.pbo.gov.au/elections/2025-general-election/2025-election-commitments-costings/Critical-Minerals-Strategic-Reserve", "ECR-2025-1529")</f>
        <v>ECR-2025-1529</v>
      </c>
      <c r="C68" s="56" t="s">
        <v>126</v>
      </c>
      <c r="D68" s="57">
        <v>-10.199999999999999</v>
      </c>
      <c r="E68" s="57">
        <v>-31.5</v>
      </c>
      <c r="F68" s="57">
        <v>-161.5</v>
      </c>
      <c r="G68" s="57">
        <v>-47.4</v>
      </c>
      <c r="H68" s="57">
        <v>-49.8</v>
      </c>
      <c r="I68" s="57">
        <v>-57.6</v>
      </c>
      <c r="J68" s="57">
        <v>-60.2</v>
      </c>
      <c r="K68" s="57">
        <v>-62.9</v>
      </c>
      <c r="L68" s="57">
        <v>-65.8</v>
      </c>
      <c r="M68" s="57">
        <v>-68.8</v>
      </c>
      <c r="N68" s="57">
        <v>-71.900000000000006</v>
      </c>
      <c r="O68" s="57">
        <v>-250.6</v>
      </c>
      <c r="P68" s="57">
        <v>-687.6</v>
      </c>
      <c r="Q68" s="58"/>
      <c r="R68" s="58"/>
      <c r="S68" s="56" t="s">
        <v>127</v>
      </c>
      <c r="U68" s="50"/>
      <c r="V68" s="50"/>
      <c r="W68" s="50"/>
      <c r="X68" s="50"/>
      <c r="Y68" s="50"/>
      <c r="Z68" s="50"/>
      <c r="AA68" s="50"/>
      <c r="AB68" s="50"/>
      <c r="AC68" s="50"/>
      <c r="AD68" s="50"/>
      <c r="AE68" s="50"/>
      <c r="AF68" s="50"/>
      <c r="AG68" s="50"/>
    </row>
    <row r="69" spans="2:33" ht="15" customHeight="1" x14ac:dyDescent="0.25">
      <c r="B69" s="127" t="str">
        <f>HYPERLINK("https://www.pbo.gov.au/elections/2025-general-election/2025-election-commitments-costings/economic-resilience-program", "ECR-2025-1864")</f>
        <v>ECR-2025-1864</v>
      </c>
      <c r="C69" s="56" t="s">
        <v>128</v>
      </c>
      <c r="D69" s="57">
        <v>-168.7</v>
      </c>
      <c r="E69" s="57">
        <v>-162.1</v>
      </c>
      <c r="F69" s="57">
        <v>25.4</v>
      </c>
      <c r="G69" s="57">
        <v>24.7</v>
      </c>
      <c r="H69" s="57">
        <v>23.2</v>
      </c>
      <c r="I69" s="57">
        <v>21.2</v>
      </c>
      <c r="J69" s="57">
        <v>18.3</v>
      </c>
      <c r="K69" s="57">
        <v>32.799999999999997</v>
      </c>
      <c r="L69" s="57">
        <v>23.6</v>
      </c>
      <c r="M69" s="57">
        <v>0</v>
      </c>
      <c r="N69" s="57">
        <v>0</v>
      </c>
      <c r="O69" s="57">
        <v>-280.7</v>
      </c>
      <c r="P69" s="57">
        <v>-161.6</v>
      </c>
      <c r="Q69" s="58"/>
      <c r="R69" s="58"/>
      <c r="S69" s="56" t="s">
        <v>73</v>
      </c>
      <c r="U69" s="50"/>
      <c r="V69" s="50"/>
      <c r="W69" s="50"/>
      <c r="X69" s="50"/>
      <c r="Y69" s="50"/>
      <c r="Z69" s="50"/>
      <c r="AA69" s="50"/>
      <c r="AB69" s="50"/>
      <c r="AC69" s="50"/>
      <c r="AD69" s="50"/>
      <c r="AE69" s="50"/>
      <c r="AF69" s="50"/>
      <c r="AG69" s="50"/>
    </row>
    <row r="70" spans="2:33" ht="15" customHeight="1" x14ac:dyDescent="0.25">
      <c r="B70" s="127" t="str">
        <f>HYPERLINK("https://www.pbo.gov.au/elections/2025-general-election/2025-election-commitments-costings/strengthening-anti-dumping", "ECR-2025-1806")</f>
        <v>ECR-2025-1806</v>
      </c>
      <c r="C70" s="56" t="s">
        <v>129</v>
      </c>
      <c r="D70" s="57">
        <v>-5</v>
      </c>
      <c r="E70" s="57">
        <v>0</v>
      </c>
      <c r="F70" s="57">
        <v>0</v>
      </c>
      <c r="G70" s="57">
        <v>0</v>
      </c>
      <c r="H70" s="57">
        <v>0</v>
      </c>
      <c r="I70" s="57">
        <v>0</v>
      </c>
      <c r="J70" s="57">
        <v>0</v>
      </c>
      <c r="K70" s="57">
        <v>0</v>
      </c>
      <c r="L70" s="57">
        <v>0</v>
      </c>
      <c r="M70" s="57">
        <v>0</v>
      </c>
      <c r="N70" s="57">
        <v>0</v>
      </c>
      <c r="O70" s="57">
        <v>-5</v>
      </c>
      <c r="P70" s="57">
        <v>-5</v>
      </c>
      <c r="Q70" s="58"/>
      <c r="R70" s="58"/>
      <c r="S70" s="56" t="s">
        <v>73</v>
      </c>
      <c r="U70" s="50"/>
      <c r="V70" s="50"/>
      <c r="W70" s="50"/>
      <c r="X70" s="50"/>
      <c r="Y70" s="50"/>
      <c r="Z70" s="50"/>
      <c r="AA70" s="50"/>
      <c r="AB70" s="50"/>
      <c r="AC70" s="50"/>
      <c r="AD70" s="50"/>
      <c r="AE70" s="50"/>
      <c r="AF70" s="50"/>
      <c r="AG70" s="50"/>
    </row>
    <row r="71" spans="2:33" ht="15" customHeight="1" x14ac:dyDescent="0.25">
      <c r="B71" s="127" t="s">
        <v>130</v>
      </c>
      <c r="C71" s="56" t="s">
        <v>131</v>
      </c>
      <c r="D71" s="57">
        <v>0</v>
      </c>
      <c r="E71" s="57">
        <v>0</v>
      </c>
      <c r="F71" s="57">
        <v>0</v>
      </c>
      <c r="G71" s="57">
        <v>0</v>
      </c>
      <c r="H71" s="57">
        <v>0</v>
      </c>
      <c r="I71" s="57">
        <v>0</v>
      </c>
      <c r="J71" s="57">
        <v>0</v>
      </c>
      <c r="K71" s="57">
        <v>0</v>
      </c>
      <c r="L71" s="57">
        <v>0</v>
      </c>
      <c r="M71" s="57">
        <v>0</v>
      </c>
      <c r="N71" s="57">
        <v>0</v>
      </c>
      <c r="O71" s="57">
        <v>0</v>
      </c>
      <c r="P71" s="57">
        <v>0</v>
      </c>
      <c r="Q71" s="58"/>
      <c r="R71" s="58"/>
      <c r="S71" s="56" t="s">
        <v>132</v>
      </c>
      <c r="U71" s="50"/>
      <c r="V71" s="50"/>
      <c r="W71" s="50"/>
      <c r="X71" s="50"/>
      <c r="Y71" s="50"/>
      <c r="Z71" s="50"/>
      <c r="AA71" s="50"/>
      <c r="AB71" s="50"/>
      <c r="AC71" s="50"/>
      <c r="AD71" s="50"/>
      <c r="AE71" s="50"/>
      <c r="AF71" s="50"/>
      <c r="AG71" s="50"/>
    </row>
    <row r="72" spans="2:33" ht="15" customHeight="1" x14ac:dyDescent="0.25">
      <c r="B72" s="59" t="s">
        <v>133</v>
      </c>
      <c r="C72" s="59"/>
      <c r="D72" s="60">
        <v>-183.9</v>
      </c>
      <c r="E72" s="60">
        <v>-193.6</v>
      </c>
      <c r="F72" s="60">
        <v>-136.1</v>
      </c>
      <c r="G72" s="60">
        <v>-22.7</v>
      </c>
      <c r="H72" s="60">
        <v>-26.6</v>
      </c>
      <c r="I72" s="60">
        <v>-36.4</v>
      </c>
      <c r="J72" s="60">
        <v>-41.9</v>
      </c>
      <c r="K72" s="60">
        <v>-30.1</v>
      </c>
      <c r="L72" s="60">
        <v>-42.2</v>
      </c>
      <c r="M72" s="60">
        <v>-68.8</v>
      </c>
      <c r="N72" s="60">
        <v>-71.900000000000006</v>
      </c>
      <c r="O72" s="60">
        <v>-536.29999999999995</v>
      </c>
      <c r="P72" s="60">
        <v>-854.2</v>
      </c>
      <c r="Q72" s="61" t="s">
        <v>29</v>
      </c>
      <c r="R72" s="61"/>
      <c r="S72" s="59" t="s">
        <v>30</v>
      </c>
      <c r="T72" s="75"/>
      <c r="U72" s="50"/>
      <c r="V72" s="50"/>
      <c r="W72" s="50"/>
      <c r="X72" s="50"/>
      <c r="Y72" s="50"/>
      <c r="Z72" s="50"/>
      <c r="AA72" s="50"/>
      <c r="AB72" s="50"/>
      <c r="AC72" s="50"/>
      <c r="AD72" s="50"/>
      <c r="AE72" s="50"/>
      <c r="AF72" s="50"/>
      <c r="AG72" s="50"/>
    </row>
    <row r="73" spans="2:33" ht="15" customHeight="1" x14ac:dyDescent="0.25">
      <c r="B73" s="3" t="s">
        <v>134</v>
      </c>
      <c r="C73" s="3"/>
      <c r="D73" s="52" t="s">
        <v>30</v>
      </c>
      <c r="E73" s="52" t="s">
        <v>30</v>
      </c>
      <c r="F73" s="52" t="s">
        <v>30</v>
      </c>
      <c r="G73" s="52" t="s">
        <v>30</v>
      </c>
      <c r="H73" s="52" t="s">
        <v>30</v>
      </c>
      <c r="I73" s="52" t="s">
        <v>30</v>
      </c>
      <c r="J73" s="52" t="s">
        <v>30</v>
      </c>
      <c r="K73" s="52" t="s">
        <v>30</v>
      </c>
      <c r="L73" s="52" t="s">
        <v>30</v>
      </c>
      <c r="M73" s="52" t="s">
        <v>30</v>
      </c>
      <c r="N73" s="52" t="s">
        <v>30</v>
      </c>
      <c r="O73" s="52" t="s">
        <v>30</v>
      </c>
      <c r="P73" s="52" t="s">
        <v>30</v>
      </c>
      <c r="Q73" s="4"/>
      <c r="R73" s="4"/>
      <c r="S73" s="3" t="s">
        <v>30</v>
      </c>
      <c r="T73" s="76"/>
      <c r="U73" s="50"/>
      <c r="V73" s="50"/>
      <c r="W73" s="50"/>
      <c r="X73" s="50"/>
      <c r="Y73" s="50"/>
      <c r="Z73" s="50"/>
      <c r="AA73" s="50"/>
      <c r="AB73" s="50"/>
      <c r="AC73" s="50"/>
      <c r="AD73" s="50"/>
      <c r="AE73" s="50"/>
      <c r="AF73" s="50"/>
      <c r="AG73" s="50"/>
    </row>
    <row r="74" spans="2:33" ht="15" customHeight="1" x14ac:dyDescent="0.25">
      <c r="B74" s="127" t="str">
        <f>HYPERLINK("https://www.pbo.gov.au/elections/2025-general-election/2025-election-commitments-costings/extending-revive-live", "ECR-2025-1654")</f>
        <v>ECR-2025-1654</v>
      </c>
      <c r="C74" s="56" t="s">
        <v>135</v>
      </c>
      <c r="D74" s="57">
        <v>-3.9</v>
      </c>
      <c r="E74" s="57">
        <v>-12.5</v>
      </c>
      <c r="F74" s="57">
        <v>0</v>
      </c>
      <c r="G74" s="57">
        <v>0</v>
      </c>
      <c r="H74" s="57">
        <v>0</v>
      </c>
      <c r="I74" s="57">
        <v>0</v>
      </c>
      <c r="J74" s="57">
        <v>0</v>
      </c>
      <c r="K74" s="57">
        <v>0</v>
      </c>
      <c r="L74" s="57">
        <v>0</v>
      </c>
      <c r="M74" s="57">
        <v>0</v>
      </c>
      <c r="N74" s="57">
        <v>0</v>
      </c>
      <c r="O74" s="57">
        <v>-16.399999999999999</v>
      </c>
      <c r="P74" s="57">
        <v>-16.399999999999999</v>
      </c>
      <c r="Q74" s="58"/>
      <c r="R74" s="58"/>
      <c r="S74" s="56" t="s">
        <v>136</v>
      </c>
      <c r="U74" s="50"/>
      <c r="V74" s="50"/>
      <c r="W74" s="50"/>
      <c r="X74" s="50"/>
      <c r="Y74" s="50"/>
      <c r="Z74" s="50"/>
      <c r="AA74" s="50"/>
      <c r="AB74" s="50"/>
      <c r="AC74" s="50"/>
      <c r="AD74" s="50"/>
      <c r="AE74" s="50"/>
      <c r="AF74" s="50"/>
      <c r="AG74" s="50"/>
    </row>
    <row r="75" spans="2:33" ht="15" customHeight="1" x14ac:dyDescent="0.25">
      <c r="B75" s="127" t="str">
        <f>HYPERLINK("https://www.pbo.gov.au/elections/2025-general-election/2025-election-commitments-costings/funding-smacktalk", "ECR-2025-1384")</f>
        <v>ECR-2025-1384</v>
      </c>
      <c r="C75" s="56" t="s">
        <v>239</v>
      </c>
      <c r="D75" s="57">
        <v>-0.1</v>
      </c>
      <c r="E75" s="57">
        <v>-0.2</v>
      </c>
      <c r="F75" s="57">
        <v>-0.2</v>
      </c>
      <c r="G75" s="57">
        <v>0</v>
      </c>
      <c r="H75" s="57">
        <v>0</v>
      </c>
      <c r="I75" s="57">
        <v>0</v>
      </c>
      <c r="J75" s="57">
        <v>0</v>
      </c>
      <c r="K75" s="57">
        <v>0</v>
      </c>
      <c r="L75" s="57">
        <v>0</v>
      </c>
      <c r="M75" s="57">
        <v>0</v>
      </c>
      <c r="N75" s="57">
        <v>0</v>
      </c>
      <c r="O75" s="57">
        <v>-0.5</v>
      </c>
      <c r="P75" s="57">
        <v>-0.5</v>
      </c>
      <c r="Q75" s="58"/>
      <c r="R75" s="58"/>
      <c r="S75" s="56" t="s">
        <v>137</v>
      </c>
      <c r="U75" s="50"/>
      <c r="V75" s="50"/>
      <c r="W75" s="50"/>
      <c r="X75" s="50"/>
      <c r="Y75" s="50"/>
      <c r="Z75" s="50"/>
      <c r="AA75" s="50"/>
      <c r="AB75" s="50"/>
      <c r="AC75" s="50"/>
      <c r="AD75" s="50"/>
      <c r="AE75" s="50"/>
      <c r="AF75" s="50"/>
      <c r="AG75" s="50"/>
    </row>
    <row r="76" spans="2:33" ht="15" customHeight="1" x14ac:dyDescent="0.25">
      <c r="B76" s="127" t="str">
        <f>HYPERLINK("https://www.pbo.gov.au/elections/2025-general-election/2025-election-commitments-costings/major-and-local-community-infrastructure-projects", "ECR-2025-1389")</f>
        <v>ECR-2025-1389</v>
      </c>
      <c r="C76" s="56" t="s">
        <v>138</v>
      </c>
      <c r="D76" s="57">
        <v>-173.3</v>
      </c>
      <c r="E76" s="57">
        <v>-366.9</v>
      </c>
      <c r="F76" s="57">
        <v>-64.599999999999994</v>
      </c>
      <c r="G76" s="57">
        <v>-3.1</v>
      </c>
      <c r="H76" s="57">
        <v>0</v>
      </c>
      <c r="I76" s="57">
        <v>0</v>
      </c>
      <c r="J76" s="57">
        <v>0</v>
      </c>
      <c r="K76" s="57">
        <v>0</v>
      </c>
      <c r="L76" s="57">
        <v>0</v>
      </c>
      <c r="M76" s="57">
        <v>0</v>
      </c>
      <c r="N76" s="57">
        <v>0</v>
      </c>
      <c r="O76" s="57">
        <v>-607.9</v>
      </c>
      <c r="P76" s="57">
        <v>-607.9</v>
      </c>
      <c r="Q76" s="58"/>
      <c r="R76" s="58"/>
      <c r="S76" s="56" t="s">
        <v>33</v>
      </c>
      <c r="U76" s="50"/>
      <c r="V76" s="50"/>
      <c r="W76" s="50"/>
      <c r="X76" s="50"/>
      <c r="Y76" s="50"/>
      <c r="Z76" s="50"/>
      <c r="AA76" s="50"/>
      <c r="AB76" s="50"/>
      <c r="AC76" s="50"/>
      <c r="AD76" s="50"/>
      <c r="AE76" s="50"/>
      <c r="AF76" s="50"/>
      <c r="AG76" s="50"/>
    </row>
    <row r="77" spans="2:33" ht="15" customHeight="1" x14ac:dyDescent="0.25">
      <c r="B77" s="127" t="str">
        <f>HYPERLINK("https://www.pbo.gov.au/elections/2025-general-election/2025-election-commitments-costings/Online%20safety%20tools%20in%20schools", "ECR-2025-1361")</f>
        <v>ECR-2025-1361</v>
      </c>
      <c r="C77" s="56" t="s">
        <v>139</v>
      </c>
      <c r="D77" s="57">
        <v>0</v>
      </c>
      <c r="E77" s="57">
        <v>-2</v>
      </c>
      <c r="F77" s="57">
        <v>-2</v>
      </c>
      <c r="G77" s="57">
        <v>-2</v>
      </c>
      <c r="H77" s="57">
        <v>0</v>
      </c>
      <c r="I77" s="57">
        <v>0</v>
      </c>
      <c r="J77" s="57">
        <v>0</v>
      </c>
      <c r="K77" s="57">
        <v>0</v>
      </c>
      <c r="L77" s="57">
        <v>0</v>
      </c>
      <c r="M77" s="57">
        <v>0</v>
      </c>
      <c r="N77" s="57">
        <v>0</v>
      </c>
      <c r="O77" s="57">
        <v>-6</v>
      </c>
      <c r="P77" s="57">
        <v>-6</v>
      </c>
      <c r="Q77" s="58"/>
      <c r="R77" s="58"/>
      <c r="S77" s="56" t="s">
        <v>140</v>
      </c>
      <c r="U77" s="50"/>
      <c r="V77" s="50"/>
      <c r="W77" s="50"/>
      <c r="X77" s="50"/>
      <c r="Y77" s="50"/>
      <c r="Z77" s="50"/>
      <c r="AA77" s="50"/>
      <c r="AB77" s="50"/>
      <c r="AC77" s="50"/>
      <c r="AD77" s="50"/>
      <c r="AE77" s="50"/>
      <c r="AF77" s="50"/>
      <c r="AG77" s="50"/>
    </row>
    <row r="78" spans="2:33" ht="15" customHeight="1" x14ac:dyDescent="0.25">
      <c r="B78" s="127" t="s">
        <v>141</v>
      </c>
      <c r="C78" s="56" t="s">
        <v>142</v>
      </c>
      <c r="D78" s="57">
        <v>0</v>
      </c>
      <c r="E78" s="57">
        <v>0</v>
      </c>
      <c r="F78" s="57">
        <v>0</v>
      </c>
      <c r="G78" s="57">
        <v>0</v>
      </c>
      <c r="H78" s="57">
        <v>0</v>
      </c>
      <c r="I78" s="57">
        <v>0</v>
      </c>
      <c r="J78" s="57">
        <v>0</v>
      </c>
      <c r="K78" s="57">
        <v>0</v>
      </c>
      <c r="L78" s="57">
        <v>0</v>
      </c>
      <c r="M78" s="57">
        <v>0</v>
      </c>
      <c r="N78" s="57">
        <v>0</v>
      </c>
      <c r="O78" s="57">
        <v>0</v>
      </c>
      <c r="P78" s="57">
        <v>0</v>
      </c>
      <c r="Q78" s="58"/>
      <c r="R78" s="58"/>
      <c r="S78" s="56" t="s">
        <v>33</v>
      </c>
      <c r="U78" s="50"/>
      <c r="V78" s="50"/>
      <c r="W78" s="50"/>
      <c r="X78" s="50"/>
      <c r="Y78" s="50"/>
      <c r="Z78" s="50"/>
      <c r="AA78" s="50"/>
      <c r="AB78" s="50"/>
      <c r="AC78" s="50"/>
      <c r="AD78" s="50"/>
      <c r="AE78" s="50"/>
      <c r="AF78" s="50"/>
      <c r="AG78" s="50"/>
    </row>
    <row r="79" spans="2:33" ht="15" customHeight="1" x14ac:dyDescent="0.25">
      <c r="B79" s="127" t="str">
        <f>HYPERLINK("https://www.pbo.gov.au/elections/2025-general-election/2025-election-commitments-costings/Supporting%20Australian%20National%20Academy%20of%20Music%27s%20South%20Melbourne%20Town%20Hall%20Redevelopment", "ECR-2025-1319")</f>
        <v>ECR-2025-1319</v>
      </c>
      <c r="C79" s="56" t="s">
        <v>143</v>
      </c>
      <c r="D79" s="57">
        <v>-4.5</v>
      </c>
      <c r="E79" s="57">
        <v>-4</v>
      </c>
      <c r="F79" s="57">
        <v>-4</v>
      </c>
      <c r="G79" s="57">
        <v>0</v>
      </c>
      <c r="H79" s="57">
        <v>0</v>
      </c>
      <c r="I79" s="57">
        <v>0</v>
      </c>
      <c r="J79" s="57">
        <v>0</v>
      </c>
      <c r="K79" s="57">
        <v>0</v>
      </c>
      <c r="L79" s="57">
        <v>0</v>
      </c>
      <c r="M79" s="57">
        <v>0</v>
      </c>
      <c r="N79" s="57">
        <v>0</v>
      </c>
      <c r="O79" s="57">
        <v>-12.5</v>
      </c>
      <c r="P79" s="57">
        <v>-12.5</v>
      </c>
      <c r="Q79" s="58"/>
      <c r="R79" s="58"/>
      <c r="S79" s="56" t="s">
        <v>33</v>
      </c>
    </row>
    <row r="80" spans="2:33" ht="15" customHeight="1" x14ac:dyDescent="0.25">
      <c r="B80" s="59" t="s">
        <v>144</v>
      </c>
      <c r="C80" s="59"/>
      <c r="D80" s="60">
        <v>-181.8</v>
      </c>
      <c r="E80" s="60">
        <v>-385.6</v>
      </c>
      <c r="F80" s="60">
        <v>-70.8</v>
      </c>
      <c r="G80" s="60">
        <v>-5.0999999999999996</v>
      </c>
      <c r="H80" s="60">
        <v>0</v>
      </c>
      <c r="I80" s="60">
        <v>0</v>
      </c>
      <c r="J80" s="60">
        <v>0</v>
      </c>
      <c r="K80" s="60">
        <v>0</v>
      </c>
      <c r="L80" s="60">
        <v>0</v>
      </c>
      <c r="M80" s="60">
        <v>0</v>
      </c>
      <c r="N80" s="60">
        <v>0</v>
      </c>
      <c r="O80" s="60">
        <v>-643.29999999999995</v>
      </c>
      <c r="P80" s="60">
        <v>-643.29999999999995</v>
      </c>
      <c r="Q80" s="61" t="s">
        <v>29</v>
      </c>
      <c r="R80" s="61"/>
      <c r="S80" s="59" t="s">
        <v>30</v>
      </c>
    </row>
    <row r="81" spans="2:19" ht="15" customHeight="1" x14ac:dyDescent="0.25">
      <c r="B81" s="3" t="s">
        <v>145</v>
      </c>
      <c r="C81" s="3"/>
      <c r="D81" s="52" t="s">
        <v>30</v>
      </c>
      <c r="E81" s="52" t="s">
        <v>30</v>
      </c>
      <c r="F81" s="52" t="s">
        <v>30</v>
      </c>
      <c r="G81" s="52" t="s">
        <v>30</v>
      </c>
      <c r="H81" s="52" t="s">
        <v>30</v>
      </c>
      <c r="I81" s="52" t="s">
        <v>30</v>
      </c>
      <c r="J81" s="52" t="s">
        <v>30</v>
      </c>
      <c r="K81" s="52" t="s">
        <v>30</v>
      </c>
      <c r="L81" s="52" t="s">
        <v>30</v>
      </c>
      <c r="M81" s="52" t="s">
        <v>30</v>
      </c>
      <c r="N81" s="52" t="s">
        <v>30</v>
      </c>
      <c r="O81" s="52" t="s">
        <v>30</v>
      </c>
      <c r="P81" s="52" t="s">
        <v>30</v>
      </c>
      <c r="Q81" s="4"/>
      <c r="R81" s="4"/>
      <c r="S81" s="3" t="s">
        <v>30</v>
      </c>
    </row>
    <row r="82" spans="2:19" ht="15" customHeight="1" x14ac:dyDescent="0.25">
      <c r="B82" s="127" t="str">
        <f>HYPERLINK("https://www.pbo.gov.au/elections/2025-general-election/2025-election-commitments-costings/expanding-goanna-academy", "ECR-2025-1206")</f>
        <v>ECR-2025-1206</v>
      </c>
      <c r="C82" s="56" t="s">
        <v>146</v>
      </c>
      <c r="D82" s="57">
        <v>-2.5</v>
      </c>
      <c r="E82" s="57">
        <v>-2</v>
      </c>
      <c r="F82" s="57">
        <v>-1.9</v>
      </c>
      <c r="G82" s="57">
        <v>0</v>
      </c>
      <c r="H82" s="57">
        <v>0</v>
      </c>
      <c r="I82" s="57">
        <v>0</v>
      </c>
      <c r="J82" s="57">
        <v>0</v>
      </c>
      <c r="K82" s="57">
        <v>0</v>
      </c>
      <c r="L82" s="57">
        <v>0</v>
      </c>
      <c r="M82" s="57">
        <v>0</v>
      </c>
      <c r="N82" s="57">
        <v>0</v>
      </c>
      <c r="O82" s="57">
        <v>-6.4</v>
      </c>
      <c r="P82" s="57">
        <v>-6.4</v>
      </c>
      <c r="Q82" s="58"/>
      <c r="R82" s="58"/>
      <c r="S82" s="56" t="s">
        <v>33</v>
      </c>
    </row>
    <row r="83" spans="2:19" ht="15" customHeight="1" x14ac:dyDescent="0.25">
      <c r="B83" s="127" t="str">
        <f>HYPERLINK("https://www.pbo.gov.au/elections/2025-general-election/2025-election-commitments-costings/remediation-master-plans-hunter-mine-sites", "ECR-2025-1195")</f>
        <v>ECR-2025-1195</v>
      </c>
      <c r="C83" s="56" t="s">
        <v>147</v>
      </c>
      <c r="D83" s="57">
        <v>-5</v>
      </c>
      <c r="E83" s="57">
        <v>0</v>
      </c>
      <c r="F83" s="57">
        <v>0</v>
      </c>
      <c r="G83" s="57">
        <v>0</v>
      </c>
      <c r="H83" s="57">
        <v>0</v>
      </c>
      <c r="I83" s="57">
        <v>0</v>
      </c>
      <c r="J83" s="57">
        <v>0</v>
      </c>
      <c r="K83" s="57">
        <v>0</v>
      </c>
      <c r="L83" s="57">
        <v>0</v>
      </c>
      <c r="M83" s="57">
        <v>0</v>
      </c>
      <c r="N83" s="57">
        <v>0</v>
      </c>
      <c r="O83" s="57">
        <v>-5</v>
      </c>
      <c r="P83" s="57">
        <v>-5</v>
      </c>
      <c r="Q83" s="58"/>
      <c r="R83" s="58"/>
      <c r="S83" s="56" t="s">
        <v>33</v>
      </c>
    </row>
    <row r="84" spans="2:19" ht="15" customHeight="1" x14ac:dyDescent="0.25">
      <c r="B84" s="59" t="s">
        <v>148</v>
      </c>
      <c r="C84" s="59"/>
      <c r="D84" s="60">
        <v>-7.5</v>
      </c>
      <c r="E84" s="60">
        <v>-2</v>
      </c>
      <c r="F84" s="60">
        <v>-1.9</v>
      </c>
      <c r="G84" s="60">
        <v>0</v>
      </c>
      <c r="H84" s="60">
        <v>0</v>
      </c>
      <c r="I84" s="60">
        <v>0</v>
      </c>
      <c r="J84" s="60">
        <v>0</v>
      </c>
      <c r="K84" s="60">
        <v>0</v>
      </c>
      <c r="L84" s="60">
        <v>0</v>
      </c>
      <c r="M84" s="60">
        <v>0</v>
      </c>
      <c r="N84" s="60">
        <v>0</v>
      </c>
      <c r="O84" s="60">
        <v>-11.4</v>
      </c>
      <c r="P84" s="60">
        <v>-11.4</v>
      </c>
      <c r="Q84" s="61" t="s">
        <v>29</v>
      </c>
      <c r="R84" s="61"/>
      <c r="S84" s="59" t="s">
        <v>30</v>
      </c>
    </row>
    <row r="85" spans="2:19" ht="15" customHeight="1" x14ac:dyDescent="0.25">
      <c r="B85" s="3" t="s">
        <v>149</v>
      </c>
      <c r="C85" s="3"/>
      <c r="D85" s="52" t="s">
        <v>30</v>
      </c>
      <c r="E85" s="52" t="s">
        <v>30</v>
      </c>
      <c r="F85" s="52" t="s">
        <v>30</v>
      </c>
      <c r="G85" s="52" t="s">
        <v>30</v>
      </c>
      <c r="H85" s="52" t="s">
        <v>30</v>
      </c>
      <c r="I85" s="52" t="s">
        <v>30</v>
      </c>
      <c r="J85" s="52" t="s">
        <v>30</v>
      </c>
      <c r="K85" s="52" t="s">
        <v>30</v>
      </c>
      <c r="L85" s="52" t="s">
        <v>30</v>
      </c>
      <c r="M85" s="52" t="s">
        <v>30</v>
      </c>
      <c r="N85" s="52" t="s">
        <v>30</v>
      </c>
      <c r="O85" s="52" t="s">
        <v>30</v>
      </c>
      <c r="P85" s="52" t="s">
        <v>30</v>
      </c>
      <c r="Q85" s="4"/>
      <c r="R85" s="4"/>
      <c r="S85" s="3" t="s">
        <v>30</v>
      </c>
    </row>
    <row r="86" spans="2:19" ht="15" customHeight="1" x14ac:dyDescent="0.25">
      <c r="B86" s="127" t="str">
        <f>HYPERLINK("https://www.pbo.gov.au/elections/2025-general-election/2025-election-commitments-costings/boosting-innovative-perpetrator-responses", "ECR-2025-1822")</f>
        <v>ECR-2025-1822</v>
      </c>
      <c r="C86" s="56" t="s">
        <v>150</v>
      </c>
      <c r="D86" s="57">
        <v>-4.3</v>
      </c>
      <c r="E86" s="57">
        <v>-4.3</v>
      </c>
      <c r="F86" s="57">
        <v>0</v>
      </c>
      <c r="G86" s="57">
        <v>0</v>
      </c>
      <c r="H86" s="57">
        <v>0</v>
      </c>
      <c r="I86" s="57">
        <v>0</v>
      </c>
      <c r="J86" s="57">
        <v>0</v>
      </c>
      <c r="K86" s="57">
        <v>0</v>
      </c>
      <c r="L86" s="57">
        <v>0</v>
      </c>
      <c r="M86" s="57">
        <v>0</v>
      </c>
      <c r="N86" s="57">
        <v>0</v>
      </c>
      <c r="O86" s="57">
        <v>-8.6</v>
      </c>
      <c r="P86" s="57">
        <v>-8.6</v>
      </c>
      <c r="Q86" s="58"/>
      <c r="R86" s="58"/>
      <c r="S86" s="56" t="s">
        <v>151</v>
      </c>
    </row>
    <row r="87" spans="2:19" ht="15" customHeight="1" x14ac:dyDescent="0.25">
      <c r="B87" s="127" t="str">
        <f>HYPERLINK("https://www.pbo.gov.au/elections/2025-general-election/2025-election-commitments-costings/investing-LGBTIQA-community-connection", "ECR-2025-1245")</f>
        <v>ECR-2025-1245</v>
      </c>
      <c r="C87" s="56" t="s">
        <v>152</v>
      </c>
      <c r="D87" s="57">
        <v>-0.3</v>
      </c>
      <c r="E87" s="57">
        <v>0</v>
      </c>
      <c r="F87" s="57">
        <v>0</v>
      </c>
      <c r="G87" s="57">
        <v>0</v>
      </c>
      <c r="H87" s="57">
        <v>0</v>
      </c>
      <c r="I87" s="57">
        <v>0</v>
      </c>
      <c r="J87" s="57">
        <v>0</v>
      </c>
      <c r="K87" s="57">
        <v>0</v>
      </c>
      <c r="L87" s="57">
        <v>0</v>
      </c>
      <c r="M87" s="57">
        <v>0</v>
      </c>
      <c r="N87" s="57">
        <v>0</v>
      </c>
      <c r="O87" s="57">
        <v>-0.3</v>
      </c>
      <c r="P87" s="57">
        <v>-0.3</v>
      </c>
      <c r="Q87" s="58"/>
      <c r="R87" s="58"/>
      <c r="S87" s="56" t="s">
        <v>153</v>
      </c>
    </row>
    <row r="88" spans="2:19" ht="15" customHeight="1" x14ac:dyDescent="0.25">
      <c r="B88" s="127" t="str">
        <f>HYPERLINK("https://www.pbo.gov.au/elections/2025-general-election/2025-election-commitments-costings/Supporting%20the%20Reverend%20Bill%20Crews%20Foundation", "ECR-2025-1769")</f>
        <v>ECR-2025-1769</v>
      </c>
      <c r="C88" s="56" t="s">
        <v>154</v>
      </c>
      <c r="D88" s="57">
        <v>-3.4</v>
      </c>
      <c r="E88" s="57">
        <v>-3.3</v>
      </c>
      <c r="F88" s="57">
        <v>-3.3</v>
      </c>
      <c r="G88" s="57">
        <v>0</v>
      </c>
      <c r="H88" s="57">
        <v>0</v>
      </c>
      <c r="I88" s="57">
        <v>0</v>
      </c>
      <c r="J88" s="57">
        <v>0</v>
      </c>
      <c r="K88" s="57">
        <v>0</v>
      </c>
      <c r="L88" s="57">
        <v>0</v>
      </c>
      <c r="M88" s="57">
        <v>0</v>
      </c>
      <c r="N88" s="57">
        <v>0</v>
      </c>
      <c r="O88" s="57">
        <v>-10</v>
      </c>
      <c r="P88" s="57">
        <v>-10</v>
      </c>
      <c r="Q88" s="58"/>
      <c r="R88" s="58"/>
      <c r="S88" s="56" t="s">
        <v>155</v>
      </c>
    </row>
    <row r="89" spans="2:19" ht="15" customHeight="1" x14ac:dyDescent="0.25">
      <c r="B89" s="127" t="str">
        <f>HYPERLINK("https://www.pbo.gov.au/elections/2025-general-election/2025-election-commitments-costings/survivors-r-us", "ECR-2025-1612")</f>
        <v>ECR-2025-1612</v>
      </c>
      <c r="C89" s="56" t="s">
        <v>156</v>
      </c>
      <c r="D89" s="57">
        <v>-2.8</v>
      </c>
      <c r="E89" s="57">
        <v>0</v>
      </c>
      <c r="F89" s="57">
        <v>0</v>
      </c>
      <c r="G89" s="57">
        <v>0</v>
      </c>
      <c r="H89" s="57">
        <v>0</v>
      </c>
      <c r="I89" s="57">
        <v>0</v>
      </c>
      <c r="J89" s="57">
        <v>0</v>
      </c>
      <c r="K89" s="57">
        <v>0</v>
      </c>
      <c r="L89" s="57">
        <v>0</v>
      </c>
      <c r="M89" s="57">
        <v>0</v>
      </c>
      <c r="N89" s="57">
        <v>0</v>
      </c>
      <c r="O89" s="57">
        <v>-2.8</v>
      </c>
      <c r="P89" s="57">
        <v>-2.8</v>
      </c>
      <c r="Q89" s="58"/>
      <c r="R89" s="58"/>
      <c r="S89" s="56" t="s">
        <v>157</v>
      </c>
    </row>
    <row r="90" spans="2:19" ht="15" customHeight="1" x14ac:dyDescent="0.25">
      <c r="B90" s="127" t="str">
        <f>HYPERLINK("https://www.pbo.gov.au/elections/2025-general-election/2025-election-commitments-costings/The%20Coast%20Women%E2%80%99s%20and%20Children%E2%80%99s%20Trauma%20Recovery%20Centre", "ECR-2025-1156")</f>
        <v>ECR-2025-1156</v>
      </c>
      <c r="C90" s="56" t="s">
        <v>158</v>
      </c>
      <c r="D90" s="57">
        <v>-16</v>
      </c>
      <c r="E90" s="57">
        <v>-4</v>
      </c>
      <c r="F90" s="57">
        <v>0</v>
      </c>
      <c r="G90" s="57">
        <v>0</v>
      </c>
      <c r="H90" s="57">
        <v>0</v>
      </c>
      <c r="I90" s="57">
        <v>0</v>
      </c>
      <c r="J90" s="57">
        <v>0</v>
      </c>
      <c r="K90" s="57">
        <v>0</v>
      </c>
      <c r="L90" s="57">
        <v>0</v>
      </c>
      <c r="M90" s="57">
        <v>0</v>
      </c>
      <c r="N90" s="57">
        <v>0</v>
      </c>
      <c r="O90" s="57">
        <v>-20</v>
      </c>
      <c r="P90" s="57">
        <v>-20</v>
      </c>
      <c r="Q90" s="58"/>
      <c r="R90" s="58"/>
      <c r="S90" s="56" t="s">
        <v>159</v>
      </c>
    </row>
    <row r="91" spans="2:19" ht="15" customHeight="1" x14ac:dyDescent="0.25">
      <c r="B91" s="59" t="s">
        <v>160</v>
      </c>
      <c r="C91" s="59"/>
      <c r="D91" s="60">
        <v>-26.8</v>
      </c>
      <c r="E91" s="60">
        <v>-11.6</v>
      </c>
      <c r="F91" s="60">
        <v>-3.3</v>
      </c>
      <c r="G91" s="60">
        <v>0</v>
      </c>
      <c r="H91" s="60">
        <v>0</v>
      </c>
      <c r="I91" s="60">
        <v>0</v>
      </c>
      <c r="J91" s="60">
        <v>0</v>
      </c>
      <c r="K91" s="60">
        <v>0</v>
      </c>
      <c r="L91" s="60">
        <v>0</v>
      </c>
      <c r="M91" s="60">
        <v>0</v>
      </c>
      <c r="N91" s="60">
        <v>0</v>
      </c>
      <c r="O91" s="60">
        <v>-41.7</v>
      </c>
      <c r="P91" s="60">
        <v>-41.7</v>
      </c>
      <c r="Q91" s="61" t="s">
        <v>29</v>
      </c>
      <c r="R91" s="61"/>
      <c r="S91" s="59" t="s">
        <v>30</v>
      </c>
    </row>
    <row r="92" spans="2:19" ht="15" customHeight="1" x14ac:dyDescent="0.25">
      <c r="B92" s="3" t="s">
        <v>161</v>
      </c>
      <c r="C92" s="3"/>
      <c r="D92" s="52" t="s">
        <v>30</v>
      </c>
      <c r="E92" s="52" t="s">
        <v>30</v>
      </c>
      <c r="F92" s="52" t="s">
        <v>30</v>
      </c>
      <c r="G92" s="52" t="s">
        <v>30</v>
      </c>
      <c r="H92" s="52" t="s">
        <v>30</v>
      </c>
      <c r="I92" s="52" t="s">
        <v>30</v>
      </c>
      <c r="J92" s="52" t="s">
        <v>30</v>
      </c>
      <c r="K92" s="52" t="s">
        <v>30</v>
      </c>
      <c r="L92" s="52" t="s">
        <v>30</v>
      </c>
      <c r="M92" s="52" t="s">
        <v>30</v>
      </c>
      <c r="N92" s="52" t="s">
        <v>30</v>
      </c>
      <c r="O92" s="52" t="s">
        <v>30</v>
      </c>
      <c r="P92" s="52" t="s">
        <v>30</v>
      </c>
      <c r="Q92" s="4"/>
      <c r="R92" s="4"/>
      <c r="S92" s="3" t="s">
        <v>30</v>
      </c>
    </row>
    <row r="93" spans="2:19" ht="15" customHeight="1" x14ac:dyDescent="0.25">
      <c r="B93" s="127" t="str">
        <f>HYPERLINK("https://www.pbo.gov.au/elections/2025-general-election/2025-election-commitments-costings/1000-instant-tax-deduction-work-related-expenses", "ECR-2025-1700")</f>
        <v>ECR-2025-1700</v>
      </c>
      <c r="C93" s="56" t="s">
        <v>162</v>
      </c>
      <c r="D93" s="57">
        <v>0</v>
      </c>
      <c r="E93" s="57">
        <v>0</v>
      </c>
      <c r="F93" s="57">
        <v>-1239.4000000000001</v>
      </c>
      <c r="G93" s="57">
        <v>-1249.5</v>
      </c>
      <c r="H93" s="57">
        <v>-1289.5</v>
      </c>
      <c r="I93" s="57">
        <v>-1309.5</v>
      </c>
      <c r="J93" s="57">
        <v>-1329.5</v>
      </c>
      <c r="K93" s="57">
        <v>-1349.5</v>
      </c>
      <c r="L93" s="57">
        <v>-1369.5</v>
      </c>
      <c r="M93" s="57">
        <v>-1389.5</v>
      </c>
      <c r="N93" s="57">
        <v>-1409.5</v>
      </c>
      <c r="O93" s="57">
        <v>-2488.9</v>
      </c>
      <c r="P93" s="57">
        <v>-11935.4</v>
      </c>
      <c r="Q93" s="58"/>
      <c r="R93" s="58"/>
      <c r="S93" s="56" t="s">
        <v>33</v>
      </c>
    </row>
    <row r="94" spans="2:19" ht="15" customHeight="1" x14ac:dyDescent="0.25">
      <c r="B94" s="127" t="s">
        <v>163</v>
      </c>
      <c r="C94" s="56" t="s">
        <v>164</v>
      </c>
      <c r="D94" s="57">
        <v>0</v>
      </c>
      <c r="E94" s="57">
        <v>0</v>
      </c>
      <c r="F94" s="57">
        <v>0</v>
      </c>
      <c r="G94" s="57">
        <v>0</v>
      </c>
      <c r="H94" s="57">
        <v>0</v>
      </c>
      <c r="I94" s="57">
        <v>0</v>
      </c>
      <c r="J94" s="57">
        <v>0</v>
      </c>
      <c r="K94" s="57">
        <v>0</v>
      </c>
      <c r="L94" s="57">
        <v>0</v>
      </c>
      <c r="M94" s="57">
        <v>0</v>
      </c>
      <c r="N94" s="57">
        <v>0</v>
      </c>
      <c r="O94" s="57">
        <v>0</v>
      </c>
      <c r="P94" s="57">
        <v>0</v>
      </c>
      <c r="Q94" s="58"/>
      <c r="R94" s="58"/>
      <c r="S94" s="56" t="s">
        <v>165</v>
      </c>
    </row>
    <row r="95" spans="2:19" ht="15" customHeight="1" x14ac:dyDescent="0.25">
      <c r="B95" s="127" t="str">
        <f>HYPERLINK("https://www.pbo.gov.au/elections/2025-general-election/2025-election-commitments-costings/Delivering-100000-homes-and-5-deposits-all-first-home-buyers", "ECR-2025-1344")</f>
        <v>ECR-2025-1344</v>
      </c>
      <c r="C95" s="56" t="s">
        <v>166</v>
      </c>
      <c r="D95" s="57">
        <v>-13.9</v>
      </c>
      <c r="E95" s="57">
        <v>-205.2</v>
      </c>
      <c r="F95" s="57">
        <v>-306</v>
      </c>
      <c r="G95" s="57">
        <v>-315.3</v>
      </c>
      <c r="H95" s="57">
        <v>-436.1</v>
      </c>
      <c r="I95" s="57">
        <v>-460.4</v>
      </c>
      <c r="J95" s="57">
        <v>-572.6</v>
      </c>
      <c r="K95" s="57">
        <v>-601.6</v>
      </c>
      <c r="L95" s="57">
        <v>-720.5</v>
      </c>
      <c r="M95" s="57">
        <v>-200.2</v>
      </c>
      <c r="N95" s="57">
        <v>-215.2</v>
      </c>
      <c r="O95" s="57">
        <v>-840.4</v>
      </c>
      <c r="P95" s="57">
        <v>-4047</v>
      </c>
      <c r="Q95" s="58"/>
      <c r="R95" s="58"/>
      <c r="S95" s="56" t="s">
        <v>167</v>
      </c>
    </row>
    <row r="96" spans="2:19" ht="15" customHeight="1" x14ac:dyDescent="0.25">
      <c r="B96" s="59" t="s">
        <v>168</v>
      </c>
      <c r="C96" s="59"/>
      <c r="D96" s="60">
        <v>-13.9</v>
      </c>
      <c r="E96" s="60">
        <v>-205.2</v>
      </c>
      <c r="F96" s="60">
        <v>-1545.4</v>
      </c>
      <c r="G96" s="60">
        <v>-1564.8</v>
      </c>
      <c r="H96" s="60">
        <v>-1725.6</v>
      </c>
      <c r="I96" s="60">
        <v>-1769.9</v>
      </c>
      <c r="J96" s="60">
        <v>-1902.1</v>
      </c>
      <c r="K96" s="60">
        <v>-1951.1</v>
      </c>
      <c r="L96" s="60">
        <v>-2090</v>
      </c>
      <c r="M96" s="60">
        <v>-1589.7</v>
      </c>
      <c r="N96" s="60">
        <v>-1624.7</v>
      </c>
      <c r="O96" s="60">
        <v>-3329.3</v>
      </c>
      <c r="P96" s="60">
        <v>-15982.4</v>
      </c>
      <c r="Q96" s="61" t="s">
        <v>29</v>
      </c>
      <c r="R96" s="61"/>
      <c r="S96" s="59" t="s">
        <v>30</v>
      </c>
    </row>
    <row r="97" spans="2:19" ht="15" customHeight="1" x14ac:dyDescent="0.25">
      <c r="B97" s="3" t="s">
        <v>169</v>
      </c>
      <c r="C97" s="3"/>
      <c r="D97" s="52">
        <v>9.6999999999999993</v>
      </c>
      <c r="E97" s="52">
        <v>29.2</v>
      </c>
      <c r="F97" s="52">
        <v>54</v>
      </c>
      <c r="G97" s="52">
        <v>76.3</v>
      </c>
      <c r="H97" s="52">
        <v>96.9</v>
      </c>
      <c r="I97" s="52">
        <v>133.4</v>
      </c>
      <c r="J97" s="52">
        <v>164.8</v>
      </c>
      <c r="K97" s="52">
        <v>202.7</v>
      </c>
      <c r="L97" s="52">
        <v>252.5</v>
      </c>
      <c r="M97" s="52">
        <v>308.8</v>
      </c>
      <c r="N97" s="52">
        <v>376.1</v>
      </c>
      <c r="O97" s="52">
        <v>169.2</v>
      </c>
      <c r="P97" s="52">
        <v>1704.5</v>
      </c>
      <c r="Q97" s="5" t="s">
        <v>170</v>
      </c>
      <c r="R97" s="4"/>
      <c r="S97" s="3"/>
    </row>
    <row r="98" spans="2:19" ht="15" customHeight="1" x14ac:dyDescent="0.25">
      <c r="B98" s="6" t="s">
        <v>319</v>
      </c>
      <c r="C98" s="6"/>
      <c r="D98" s="53">
        <v>115.3</v>
      </c>
      <c r="E98" s="53">
        <v>429.1</v>
      </c>
      <c r="F98" s="53">
        <v>-1</v>
      </c>
      <c r="G98" s="53">
        <v>49.2</v>
      </c>
      <c r="H98" s="53">
        <v>158.9</v>
      </c>
      <c r="I98" s="53">
        <v>249.3</v>
      </c>
      <c r="J98" s="53">
        <v>260.60000000000002</v>
      </c>
      <c r="K98" s="53">
        <v>390.8</v>
      </c>
      <c r="L98" s="53">
        <v>407.9</v>
      </c>
      <c r="M98" s="53">
        <v>1057.0999999999999</v>
      </c>
      <c r="N98" s="53">
        <v>1204.2</v>
      </c>
      <c r="O98" s="53">
        <v>592.6</v>
      </c>
      <c r="P98" s="53">
        <v>4321.5</v>
      </c>
      <c r="Q98" s="7" t="s">
        <v>171</v>
      </c>
      <c r="R98" s="7" t="s">
        <v>172</v>
      </c>
      <c r="S98" s="6"/>
    </row>
    <row r="99" spans="2:19" ht="15" customHeight="1" x14ac:dyDescent="0.25">
      <c r="B99" s="55" t="s">
        <v>173</v>
      </c>
      <c r="C99" s="3"/>
      <c r="D99" s="52"/>
      <c r="E99" s="52"/>
      <c r="F99" s="52"/>
      <c r="G99" s="52"/>
      <c r="H99" s="52"/>
      <c r="I99" s="52"/>
      <c r="J99" s="52"/>
      <c r="K99" s="52"/>
      <c r="L99" s="52"/>
      <c r="M99" s="52"/>
      <c r="N99" s="52"/>
      <c r="O99" s="52"/>
      <c r="P99" s="52"/>
      <c r="Q99" s="4"/>
      <c r="R99" s="4"/>
      <c r="S99" s="3"/>
    </row>
    <row r="100" spans="2:19" ht="15" customHeight="1" x14ac:dyDescent="0.25">
      <c r="B100" s="55" t="s">
        <v>174</v>
      </c>
      <c r="C100" s="3"/>
      <c r="D100" s="52">
        <v>-0.2</v>
      </c>
      <c r="E100" s="52">
        <v>-20.5</v>
      </c>
      <c r="F100" s="52">
        <v>-70.5</v>
      </c>
      <c r="G100" s="52">
        <v>-129.9</v>
      </c>
      <c r="H100" s="52">
        <v>-184.8</v>
      </c>
      <c r="I100" s="52">
        <v>-227.5</v>
      </c>
      <c r="J100" s="52">
        <v>-268.10000000000002</v>
      </c>
      <c r="K100" s="52">
        <v>-311.8</v>
      </c>
      <c r="L100" s="52">
        <v>-359.7</v>
      </c>
      <c r="M100" s="52">
        <v>-368.6</v>
      </c>
      <c r="N100" s="52">
        <v>-329.7</v>
      </c>
      <c r="O100" s="52">
        <v>-221.1</v>
      </c>
      <c r="P100" s="52">
        <v>-2271.3000000000002</v>
      </c>
      <c r="Q100" s="4" t="s">
        <v>175</v>
      </c>
      <c r="R100" s="4"/>
      <c r="S100" s="3"/>
    </row>
    <row r="101" spans="2:19" ht="15" customHeight="1" x14ac:dyDescent="0.25">
      <c r="B101" s="128" t="str">
        <f>HYPERLINK("https://www.pbo.gov.au/elections/2025-general-election/2025-election-commitments-costings/Delivering-100000-homes-and-5-deposits-all-first-home-buyers", "ECR-2025-1344")</f>
        <v>ECR-2025-1344</v>
      </c>
      <c r="C101" s="56" t="s">
        <v>166</v>
      </c>
      <c r="D101" s="57" t="s">
        <v>51</v>
      </c>
      <c r="E101" s="57">
        <v>-14</v>
      </c>
      <c r="F101" s="57">
        <v>-49</v>
      </c>
      <c r="G101" s="57">
        <v>-93</v>
      </c>
      <c r="H101" s="57">
        <v>-135</v>
      </c>
      <c r="I101" s="57">
        <v>-170</v>
      </c>
      <c r="J101" s="57">
        <v>-208</v>
      </c>
      <c r="K101" s="57">
        <v>-249</v>
      </c>
      <c r="L101" s="57">
        <v>-294</v>
      </c>
      <c r="M101" s="57">
        <v>-300</v>
      </c>
      <c r="N101" s="57">
        <v>-258</v>
      </c>
      <c r="O101" s="57">
        <v>-156</v>
      </c>
      <c r="P101" s="57">
        <v>-1770</v>
      </c>
      <c r="Q101" s="58"/>
      <c r="R101" s="58"/>
      <c r="S101" s="56" t="s">
        <v>167</v>
      </c>
    </row>
    <row r="102" spans="2:19" ht="15" customHeight="1" x14ac:dyDescent="0.25">
      <c r="B102" s="128" t="str">
        <f>HYPERLINK("https://www.pbo.gov.au/elections/2025-general-election/2025-election-commitments-costings/Critical-Minerals-Strategic-Reserve", "ECR-2025-1529")</f>
        <v>ECR-2025-1529</v>
      </c>
      <c r="C102" s="56" t="s">
        <v>126</v>
      </c>
      <c r="D102" s="57">
        <v>-0.2</v>
      </c>
      <c r="E102" s="57">
        <v>-6.5</v>
      </c>
      <c r="F102" s="57">
        <v>-21.5</v>
      </c>
      <c r="G102" s="57">
        <v>-36.9</v>
      </c>
      <c r="H102" s="57">
        <v>-49.8</v>
      </c>
      <c r="I102" s="57">
        <v>-57.6</v>
      </c>
      <c r="J102" s="57">
        <v>-60.2</v>
      </c>
      <c r="K102" s="57">
        <v>-62.9</v>
      </c>
      <c r="L102" s="57">
        <v>-65.8</v>
      </c>
      <c r="M102" s="57">
        <v>-68.8</v>
      </c>
      <c r="N102" s="57">
        <v>-71.900000000000006</v>
      </c>
      <c r="O102" s="57">
        <v>-65.099999999999994</v>
      </c>
      <c r="P102" s="57">
        <v>-502.1</v>
      </c>
      <c r="Q102" s="58"/>
      <c r="R102" s="58"/>
      <c r="S102" s="56" t="s">
        <v>127</v>
      </c>
    </row>
    <row r="103" spans="2:19" ht="15" customHeight="1" x14ac:dyDescent="0.25">
      <c r="B103" s="128" t="str">
        <f>HYPERLINK("https://www.pbo.gov.au/elections/2025-general-election/2025-election-commitments-costings/20-medical-csps-university-tasmania", "ECR-2025-1624")</f>
        <v>ECR-2025-1624</v>
      </c>
      <c r="C103" s="56" t="s">
        <v>176</v>
      </c>
      <c r="D103" s="57" t="s">
        <v>51</v>
      </c>
      <c r="E103" s="57" t="s">
        <v>51</v>
      </c>
      <c r="F103" s="57" t="s">
        <v>51</v>
      </c>
      <c r="G103" s="57" t="s">
        <v>51</v>
      </c>
      <c r="H103" s="57" t="s">
        <v>51</v>
      </c>
      <c r="I103" s="57">
        <v>0.1</v>
      </c>
      <c r="J103" s="57">
        <v>0.1</v>
      </c>
      <c r="K103" s="57">
        <v>0.1</v>
      </c>
      <c r="L103" s="57">
        <v>0.1</v>
      </c>
      <c r="M103" s="57">
        <v>0.2</v>
      </c>
      <c r="N103" s="57">
        <v>0.2</v>
      </c>
      <c r="O103" s="57" t="s">
        <v>51</v>
      </c>
      <c r="P103" s="57">
        <v>0.8</v>
      </c>
      <c r="Q103" s="58"/>
      <c r="R103" s="58"/>
      <c r="S103" s="56" t="s">
        <v>52</v>
      </c>
    </row>
    <row r="104" spans="2:19" ht="15" customHeight="1" x14ac:dyDescent="0.25">
      <c r="B104" s="128" t="str">
        <f>HYPERLINK("https://www.pbo.gov.au/elections/2025-general-election/2025-election-commitments-costings/economic-resilience-program", "ECR-2025-1864")</f>
        <v>ECR-2025-1864</v>
      </c>
      <c r="C104" s="56" t="s">
        <v>128</v>
      </c>
      <c r="D104" s="57">
        <v>0</v>
      </c>
      <c r="E104" s="57">
        <v>0</v>
      </c>
      <c r="F104" s="57">
        <v>0</v>
      </c>
      <c r="G104" s="57">
        <v>0</v>
      </c>
      <c r="H104" s="57">
        <v>0</v>
      </c>
      <c r="I104" s="57">
        <v>0</v>
      </c>
      <c r="J104" s="57">
        <v>0</v>
      </c>
      <c r="K104" s="57">
        <v>0</v>
      </c>
      <c r="L104" s="57">
        <v>0</v>
      </c>
      <c r="M104" s="57">
        <v>0</v>
      </c>
      <c r="N104" s="57">
        <v>0</v>
      </c>
      <c r="O104" s="57">
        <v>0</v>
      </c>
      <c r="P104" s="57">
        <v>0</v>
      </c>
      <c r="Q104" s="58"/>
      <c r="R104" s="58"/>
      <c r="S104" s="56" t="s">
        <v>73</v>
      </c>
    </row>
    <row r="105" spans="2:19" ht="15" customHeight="1" x14ac:dyDescent="0.25">
      <c r="B105" s="3" t="s">
        <v>177</v>
      </c>
      <c r="C105" s="3"/>
      <c r="D105" s="52">
        <v>9.6999999999999993</v>
      </c>
      <c r="E105" s="52">
        <v>29.2</v>
      </c>
      <c r="F105" s="52">
        <v>54</v>
      </c>
      <c r="G105" s="52">
        <v>76.3</v>
      </c>
      <c r="H105" s="52">
        <v>96.9</v>
      </c>
      <c r="I105" s="52">
        <v>133.4</v>
      </c>
      <c r="J105" s="52">
        <v>164.8</v>
      </c>
      <c r="K105" s="52">
        <v>202.7</v>
      </c>
      <c r="L105" s="52">
        <v>252.5</v>
      </c>
      <c r="M105" s="52">
        <v>308.8</v>
      </c>
      <c r="N105" s="52">
        <v>376.1</v>
      </c>
      <c r="O105" s="52">
        <v>169.2</v>
      </c>
      <c r="P105" s="52">
        <v>1704.5</v>
      </c>
      <c r="Q105" s="5" t="s">
        <v>170</v>
      </c>
      <c r="R105" s="4"/>
      <c r="S105" s="3"/>
    </row>
    <row r="106" spans="2:19" ht="15" customHeight="1" x14ac:dyDescent="0.25">
      <c r="B106" s="6" t="s">
        <v>320</v>
      </c>
      <c r="C106" s="6"/>
      <c r="D106" s="53">
        <v>9.5</v>
      </c>
      <c r="E106" s="53">
        <v>8.6999999999999993</v>
      </c>
      <c r="F106" s="53">
        <v>-16.5</v>
      </c>
      <c r="G106" s="53">
        <v>-53.6</v>
      </c>
      <c r="H106" s="53">
        <v>-87.9</v>
      </c>
      <c r="I106" s="53">
        <v>-94.1</v>
      </c>
      <c r="J106" s="53">
        <v>-103.3</v>
      </c>
      <c r="K106" s="53">
        <v>-109.1</v>
      </c>
      <c r="L106" s="53">
        <v>-107.2</v>
      </c>
      <c r="M106" s="53">
        <v>-59.8</v>
      </c>
      <c r="N106" s="53">
        <v>46.4</v>
      </c>
      <c r="O106" s="53">
        <v>-51.9</v>
      </c>
      <c r="P106" s="53">
        <v>-566.79999999999995</v>
      </c>
      <c r="Q106" s="7" t="s">
        <v>178</v>
      </c>
      <c r="R106" s="7" t="s">
        <v>179</v>
      </c>
      <c r="S106" s="6"/>
    </row>
    <row r="107" spans="2:19" ht="15" customHeight="1" x14ac:dyDescent="0.25"/>
    <row r="108" spans="2:19" ht="15" customHeight="1" x14ac:dyDescent="0.25">
      <c r="B108" s="14" t="s">
        <v>180</v>
      </c>
      <c r="Q108" s="66"/>
      <c r="R108" s="67"/>
    </row>
    <row r="109" spans="2:19" ht="15" customHeight="1" x14ac:dyDescent="0.25">
      <c r="B109" s="10" t="s">
        <v>181</v>
      </c>
      <c r="Q109" s="66"/>
      <c r="R109" s="67"/>
    </row>
    <row r="110" spans="2:19" ht="15" customHeight="1" x14ac:dyDescent="0.25">
      <c r="B110" s="10" t="s">
        <v>182</v>
      </c>
      <c r="Q110" s="66"/>
      <c r="R110" s="67"/>
    </row>
    <row r="111" spans="2:19" ht="15" customHeight="1" x14ac:dyDescent="0.25">
      <c r="B111" s="10" t="s">
        <v>183</v>
      </c>
      <c r="Q111" s="66"/>
      <c r="R111" s="67"/>
    </row>
    <row r="112" spans="2:19" ht="15" customHeight="1" x14ac:dyDescent="0.25">
      <c r="B112" s="10" t="s">
        <v>184</v>
      </c>
      <c r="Q112" s="66"/>
      <c r="R112" s="67"/>
    </row>
    <row r="113" spans="2:19" ht="15" customHeight="1" x14ac:dyDescent="0.25">
      <c r="B113" s="10" t="s">
        <v>185</v>
      </c>
      <c r="C113" s="69"/>
      <c r="D113" s="70"/>
      <c r="E113" s="70"/>
      <c r="F113" s="70"/>
      <c r="G113" s="70"/>
      <c r="H113" s="70"/>
      <c r="I113" s="70"/>
      <c r="J113" s="70"/>
      <c r="K113" s="70"/>
      <c r="L113" s="70"/>
      <c r="M113" s="70"/>
      <c r="N113" s="70"/>
      <c r="O113" s="70"/>
      <c r="P113" s="70"/>
      <c r="Q113" s="71"/>
      <c r="R113" s="72"/>
      <c r="S113" s="69"/>
    </row>
    <row r="114" spans="2:19" ht="15" customHeight="1" x14ac:dyDescent="0.25">
      <c r="B114" s="68" t="s">
        <v>186</v>
      </c>
      <c r="Q114" s="66"/>
      <c r="R114" s="67"/>
    </row>
    <row r="115" spans="2:19" ht="15" customHeight="1" x14ac:dyDescent="0.25">
      <c r="B115" s="10" t="s">
        <v>187</v>
      </c>
      <c r="Q115" s="66"/>
      <c r="R115" s="67"/>
    </row>
    <row r="116" spans="2:19" ht="15" customHeight="1" x14ac:dyDescent="0.25">
      <c r="B116" s="10"/>
      <c r="Q116" s="66"/>
      <c r="R116" s="67"/>
    </row>
    <row r="117" spans="2:19" x14ac:dyDescent="0.25">
      <c r="B117" s="15" t="s">
        <v>188</v>
      </c>
      <c r="Q117" s="66"/>
      <c r="R117" s="67"/>
    </row>
    <row r="118" spans="2:19" x14ac:dyDescent="0.25">
      <c r="Q118" s="66"/>
      <c r="R118" s="67"/>
    </row>
    <row r="119" spans="2:19" x14ac:dyDescent="0.25">
      <c r="Q119" s="66"/>
      <c r="R119" s="67"/>
    </row>
  </sheetData>
  <mergeCells count="1">
    <mergeCell ref="B1:F1"/>
  </mergeCells>
  <conditionalFormatting sqref="B28 B33">
    <cfRule type="expression" dxfId="1" priority="1">
      <formula>LEFT($E28,3)="ECR"</formula>
    </cfRule>
  </conditionalFormatting>
  <hyperlinks>
    <hyperlink ref="B117" location="Contents!A1" display="Back to contents" xr:uid="{3390D00C-C27B-48D5-93B4-165F7CEE2C4F}"/>
  </hyperlinks>
  <pageMargins left="0.25" right="0.25"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B97E7-F333-4363-85CB-3635D3B0251F}">
  <sheetPr>
    <tabColor theme="0" tint="-4.9989318521683403E-2"/>
  </sheetPr>
  <dimension ref="A1:AG119"/>
  <sheetViews>
    <sheetView showGridLines="0" zoomScaleNormal="100" workbookViewId="0">
      <pane ySplit="3" topLeftCell="A4" activePane="bottomLeft" state="frozen"/>
      <selection pane="bottomLeft"/>
    </sheetView>
  </sheetViews>
  <sheetFormatPr defaultColWidth="8.85546875" defaultRowHeight="12" x14ac:dyDescent="0.25"/>
  <cols>
    <col min="1" max="1" width="3.7109375" style="8" customWidth="1"/>
    <col min="2" max="2" width="15.28515625" style="8" customWidth="1"/>
    <col min="3" max="3" width="30.5703125" style="8" customWidth="1"/>
    <col min="4" max="14" width="8.7109375" style="50" customWidth="1"/>
    <col min="15" max="16" width="10.7109375" style="50" customWidth="1"/>
    <col min="17" max="17" width="10.7109375" style="9" customWidth="1"/>
    <col min="18" max="18" width="10.7109375" style="17" customWidth="1"/>
    <col min="19" max="19" width="152.7109375" style="8" bestFit="1" customWidth="1"/>
    <col min="20" max="16384" width="8.85546875" style="11"/>
  </cols>
  <sheetData>
    <row r="1" spans="1:19" x14ac:dyDescent="0.25">
      <c r="A1" s="129"/>
      <c r="B1" s="131"/>
      <c r="C1" s="131"/>
      <c r="D1" s="131"/>
      <c r="E1" s="131"/>
      <c r="F1" s="131"/>
    </row>
    <row r="2" spans="1:19" ht="24.95" customHeight="1" x14ac:dyDescent="0.25">
      <c r="B2" s="18" t="s">
        <v>190</v>
      </c>
    </row>
    <row r="3" spans="1:19" s="13" customFormat="1" ht="24.95" customHeight="1" x14ac:dyDescent="0.25">
      <c r="A3" s="12"/>
      <c r="B3" s="1" t="s">
        <v>15</v>
      </c>
      <c r="C3" s="1" t="s">
        <v>16</v>
      </c>
      <c r="D3" s="51" t="s">
        <v>17</v>
      </c>
      <c r="E3" s="51" t="s">
        <v>328</v>
      </c>
      <c r="F3" s="51" t="s">
        <v>329</v>
      </c>
      <c r="G3" s="51" t="s">
        <v>330</v>
      </c>
      <c r="H3" s="51" t="s">
        <v>331</v>
      </c>
      <c r="I3" s="51" t="s">
        <v>332</v>
      </c>
      <c r="J3" s="51" t="s">
        <v>333</v>
      </c>
      <c r="K3" s="51" t="s">
        <v>334</v>
      </c>
      <c r="L3" s="51" t="s">
        <v>18</v>
      </c>
      <c r="M3" s="51" t="s">
        <v>19</v>
      </c>
      <c r="N3" s="51" t="s">
        <v>20</v>
      </c>
      <c r="O3" s="51" t="s">
        <v>335</v>
      </c>
      <c r="P3" s="77" t="s">
        <v>21</v>
      </c>
      <c r="Q3" s="2" t="s">
        <v>22</v>
      </c>
      <c r="R3" s="2" t="s">
        <v>23</v>
      </c>
      <c r="S3" s="1" t="s">
        <v>24</v>
      </c>
    </row>
    <row r="4" spans="1:19" ht="15" customHeight="1" x14ac:dyDescent="0.25">
      <c r="B4" s="3" t="s">
        <v>25</v>
      </c>
      <c r="C4" s="3"/>
      <c r="D4" s="52"/>
      <c r="E4" s="52"/>
      <c r="F4" s="52"/>
      <c r="G4" s="52"/>
      <c r="H4" s="52"/>
      <c r="I4" s="52"/>
      <c r="J4" s="52"/>
      <c r="K4" s="52"/>
      <c r="L4" s="52"/>
      <c r="M4" s="52"/>
      <c r="N4" s="52"/>
      <c r="O4" s="52"/>
      <c r="P4" s="52"/>
      <c r="Q4" s="4"/>
      <c r="R4" s="4"/>
      <c r="S4" s="3"/>
    </row>
    <row r="5" spans="1:19" ht="15" customHeight="1" x14ac:dyDescent="0.25">
      <c r="B5" s="127" t="str">
        <f>HYPERLINK("https://www.pbo.gov.au/elections/2025-general-election/2025-election-commitments-costings/Supporting%20Farmsafe%20Australia", "ECR-2025-1089")</f>
        <v>ECR-2025-1089</v>
      </c>
      <c r="C5" s="56" t="s">
        <v>26</v>
      </c>
      <c r="D5" s="57">
        <v>-1</v>
      </c>
      <c r="E5" s="57">
        <v>-1</v>
      </c>
      <c r="F5" s="57">
        <v>-0.5</v>
      </c>
      <c r="G5" s="57">
        <v>0</v>
      </c>
      <c r="H5" s="57">
        <v>0</v>
      </c>
      <c r="I5" s="57">
        <v>0</v>
      </c>
      <c r="J5" s="57">
        <v>0</v>
      </c>
      <c r="K5" s="57">
        <v>0</v>
      </c>
      <c r="L5" s="57">
        <v>0</v>
      </c>
      <c r="M5" s="57">
        <v>0</v>
      </c>
      <c r="N5" s="57">
        <v>0</v>
      </c>
      <c r="O5" s="57">
        <v>-2.5</v>
      </c>
      <c r="P5" s="57">
        <v>-2.5</v>
      </c>
      <c r="Q5" s="58"/>
      <c r="R5" s="58"/>
      <c r="S5" s="56" t="s">
        <v>27</v>
      </c>
    </row>
    <row r="6" spans="1:19" ht="15" customHeight="1" x14ac:dyDescent="0.25">
      <c r="B6" s="59" t="s">
        <v>28</v>
      </c>
      <c r="C6" s="59"/>
      <c r="D6" s="60">
        <v>-1</v>
      </c>
      <c r="E6" s="60">
        <v>-1</v>
      </c>
      <c r="F6" s="60">
        <v>-0.5</v>
      </c>
      <c r="G6" s="60">
        <v>0</v>
      </c>
      <c r="H6" s="60">
        <v>0</v>
      </c>
      <c r="I6" s="60">
        <v>0</v>
      </c>
      <c r="J6" s="60">
        <v>0</v>
      </c>
      <c r="K6" s="60">
        <v>0</v>
      </c>
      <c r="L6" s="60">
        <v>0</v>
      </c>
      <c r="M6" s="60">
        <v>0</v>
      </c>
      <c r="N6" s="60">
        <v>0</v>
      </c>
      <c r="O6" s="60">
        <v>-2.5</v>
      </c>
      <c r="P6" s="60">
        <v>-2.5</v>
      </c>
      <c r="Q6" s="61" t="s">
        <v>29</v>
      </c>
      <c r="R6" s="61"/>
      <c r="S6" s="59" t="s">
        <v>30</v>
      </c>
    </row>
    <row r="7" spans="1:19" ht="15" customHeight="1" x14ac:dyDescent="0.25">
      <c r="B7" s="3" t="s">
        <v>31</v>
      </c>
      <c r="C7" s="3"/>
      <c r="D7" s="52" t="s">
        <v>30</v>
      </c>
      <c r="E7" s="52" t="s">
        <v>30</v>
      </c>
      <c r="F7" s="52" t="s">
        <v>30</v>
      </c>
      <c r="G7" s="52" t="s">
        <v>30</v>
      </c>
      <c r="H7" s="52" t="s">
        <v>30</v>
      </c>
      <c r="I7" s="52" t="s">
        <v>30</v>
      </c>
      <c r="J7" s="52" t="s">
        <v>30</v>
      </c>
      <c r="K7" s="52" t="s">
        <v>30</v>
      </c>
      <c r="L7" s="52" t="s">
        <v>30</v>
      </c>
      <c r="M7" s="52" t="s">
        <v>30</v>
      </c>
      <c r="N7" s="52" t="s">
        <v>30</v>
      </c>
      <c r="O7" s="52" t="s">
        <v>30</v>
      </c>
      <c r="P7" s="52" t="s">
        <v>30</v>
      </c>
      <c r="Q7" s="4"/>
      <c r="R7" s="4"/>
      <c r="S7" s="3" t="s">
        <v>30</v>
      </c>
    </row>
    <row r="8" spans="1:19" ht="15" customHeight="1" x14ac:dyDescent="0.25">
      <c r="B8" s="127" t="str">
        <f>HYPERLINK("https://www.pbo.gov.au/elections/2025-general-election/2025-election-commitments-costings/crime-stoppers", "ECR-2025-1559")</f>
        <v>ECR-2025-1559</v>
      </c>
      <c r="C8" s="56" t="s">
        <v>32</v>
      </c>
      <c r="D8" s="57">
        <v>-1.6</v>
      </c>
      <c r="E8" s="57">
        <v>-1.7</v>
      </c>
      <c r="F8" s="57">
        <v>-1.7</v>
      </c>
      <c r="G8" s="57">
        <v>0</v>
      </c>
      <c r="H8" s="57">
        <v>0</v>
      </c>
      <c r="I8" s="57">
        <v>0</v>
      </c>
      <c r="J8" s="57">
        <v>0</v>
      </c>
      <c r="K8" s="57">
        <v>0</v>
      </c>
      <c r="L8" s="57">
        <v>0</v>
      </c>
      <c r="M8" s="57">
        <v>0</v>
      </c>
      <c r="N8" s="57">
        <v>0</v>
      </c>
      <c r="O8" s="57">
        <v>-5</v>
      </c>
      <c r="P8" s="57">
        <v>-5</v>
      </c>
      <c r="Q8" s="61"/>
      <c r="R8" s="61"/>
      <c r="S8" s="56" t="s">
        <v>33</v>
      </c>
    </row>
    <row r="9" spans="1:19" ht="15" customHeight="1" x14ac:dyDescent="0.25">
      <c r="B9" s="127" t="str">
        <f>HYPERLINK("https://www.pbo.gov.au/elections/2025-general-election/2025-election-commitments-costings/strengthening-community-safety", "ECR-2025-1299")</f>
        <v>ECR-2025-1299</v>
      </c>
      <c r="C9" s="56" t="s">
        <v>34</v>
      </c>
      <c r="D9" s="57">
        <v>-6.7</v>
      </c>
      <c r="E9" s="57">
        <v>-9.5</v>
      </c>
      <c r="F9" s="57">
        <v>0</v>
      </c>
      <c r="G9" s="57">
        <v>0</v>
      </c>
      <c r="H9" s="57">
        <v>0</v>
      </c>
      <c r="I9" s="57">
        <v>0</v>
      </c>
      <c r="J9" s="57">
        <v>0</v>
      </c>
      <c r="K9" s="57">
        <v>0</v>
      </c>
      <c r="L9" s="57">
        <v>0</v>
      </c>
      <c r="M9" s="57">
        <v>0</v>
      </c>
      <c r="N9" s="57">
        <v>0</v>
      </c>
      <c r="O9" s="57">
        <v>-16.2</v>
      </c>
      <c r="P9" s="57">
        <v>-16.2</v>
      </c>
      <c r="Q9" s="61"/>
      <c r="R9" s="61"/>
      <c r="S9" s="56" t="s">
        <v>33</v>
      </c>
    </row>
    <row r="10" spans="1:19" ht="15" customHeight="1" x14ac:dyDescent="0.25">
      <c r="B10" s="59" t="s">
        <v>35</v>
      </c>
      <c r="C10" s="59"/>
      <c r="D10" s="60">
        <v>-8.3000000000000007</v>
      </c>
      <c r="E10" s="60">
        <v>-11.2</v>
      </c>
      <c r="F10" s="60">
        <v>-1.7</v>
      </c>
      <c r="G10" s="60">
        <v>0</v>
      </c>
      <c r="H10" s="60">
        <v>0</v>
      </c>
      <c r="I10" s="60">
        <v>0</v>
      </c>
      <c r="J10" s="60">
        <v>0</v>
      </c>
      <c r="K10" s="60">
        <v>0</v>
      </c>
      <c r="L10" s="60">
        <v>0</v>
      </c>
      <c r="M10" s="60">
        <v>0</v>
      </c>
      <c r="N10" s="60">
        <v>0</v>
      </c>
      <c r="O10" s="60">
        <v>-21.2</v>
      </c>
      <c r="P10" s="60">
        <v>-21.2</v>
      </c>
      <c r="Q10" s="61" t="s">
        <v>29</v>
      </c>
      <c r="R10" s="61"/>
      <c r="S10" s="59" t="s">
        <v>30</v>
      </c>
    </row>
    <row r="11" spans="1:19" ht="15" customHeight="1" x14ac:dyDescent="0.25">
      <c r="B11" s="3" t="s">
        <v>36</v>
      </c>
      <c r="C11" s="3"/>
      <c r="D11" s="52" t="s">
        <v>30</v>
      </c>
      <c r="E11" s="52" t="s">
        <v>30</v>
      </c>
      <c r="F11" s="52" t="s">
        <v>30</v>
      </c>
      <c r="G11" s="52" t="s">
        <v>30</v>
      </c>
      <c r="H11" s="52" t="s">
        <v>30</v>
      </c>
      <c r="I11" s="52" t="s">
        <v>30</v>
      </c>
      <c r="J11" s="52" t="s">
        <v>30</v>
      </c>
      <c r="K11" s="52" t="s">
        <v>30</v>
      </c>
      <c r="L11" s="52" t="s">
        <v>30</v>
      </c>
      <c r="M11" s="52" t="s">
        <v>30</v>
      </c>
      <c r="N11" s="52" t="s">
        <v>30</v>
      </c>
      <c r="O11" s="52" t="s">
        <v>30</v>
      </c>
      <c r="P11" s="52" t="s">
        <v>30</v>
      </c>
      <c r="Q11" s="4"/>
      <c r="R11" s="4"/>
      <c r="S11" s="3" t="s">
        <v>30</v>
      </c>
    </row>
    <row r="12" spans="1:19" ht="15" customHeight="1" x14ac:dyDescent="0.25">
      <c r="B12" s="127" t="str">
        <f>HYPERLINK("https://www.pbo.gov.au/elections/2025-general-election/2025-election-commitments-costings/Boyer%20Paper%20Mill", "ECR-2025-1883")</f>
        <v>ECR-2025-1883</v>
      </c>
      <c r="C12" s="56" t="s">
        <v>37</v>
      </c>
      <c r="D12" s="57">
        <v>-4.5</v>
      </c>
      <c r="E12" s="57">
        <v>-4.5</v>
      </c>
      <c r="F12" s="57">
        <v>-5</v>
      </c>
      <c r="G12" s="57">
        <v>-5</v>
      </c>
      <c r="H12" s="57">
        <v>-5</v>
      </c>
      <c r="I12" s="57">
        <v>0</v>
      </c>
      <c r="J12" s="57">
        <v>0</v>
      </c>
      <c r="K12" s="57">
        <v>0</v>
      </c>
      <c r="L12" s="57">
        <v>0</v>
      </c>
      <c r="M12" s="57">
        <v>0</v>
      </c>
      <c r="N12" s="57">
        <v>0</v>
      </c>
      <c r="O12" s="57">
        <v>-19</v>
      </c>
      <c r="P12" s="57">
        <v>-24</v>
      </c>
      <c r="Q12" s="58"/>
      <c r="R12" s="58"/>
      <c r="S12" s="56" t="s">
        <v>38</v>
      </c>
    </row>
    <row r="13" spans="1:19" ht="15" customHeight="1" x14ac:dyDescent="0.25">
      <c r="B13" s="127" t="str">
        <f>HYPERLINK("https://www.pbo.gov.au/elections/2025-general-election/2025-election-commitments-costings/local-environmental-projects", "ECR-2025-1002")</f>
        <v>ECR-2025-1002</v>
      </c>
      <c r="C13" s="56" t="s">
        <v>39</v>
      </c>
      <c r="D13" s="57">
        <v>-34.5</v>
      </c>
      <c r="E13" s="57">
        <v>-33.700000000000003</v>
      </c>
      <c r="F13" s="57">
        <v>-17.7</v>
      </c>
      <c r="G13" s="57">
        <v>0</v>
      </c>
      <c r="H13" s="57">
        <v>0</v>
      </c>
      <c r="I13" s="57">
        <v>0</v>
      </c>
      <c r="J13" s="57">
        <v>0</v>
      </c>
      <c r="K13" s="57">
        <v>0</v>
      </c>
      <c r="L13" s="57">
        <v>0</v>
      </c>
      <c r="M13" s="57">
        <v>0</v>
      </c>
      <c r="N13" s="57">
        <v>0</v>
      </c>
      <c r="O13" s="57">
        <v>-85.9</v>
      </c>
      <c r="P13" s="57">
        <v>-85.9</v>
      </c>
      <c r="Q13" s="58"/>
      <c r="R13" s="58"/>
      <c r="S13" s="56" t="s">
        <v>33</v>
      </c>
    </row>
    <row r="14" spans="1:19" ht="15" customHeight="1" x14ac:dyDescent="0.25">
      <c r="B14" s="127" t="str">
        <f>HYPERLINK("https://www.pbo.gov.au/elections/2025-general-election/2025-election-commitments-costings/weather-radar-regional-queensland", "ECR-2025-1087")</f>
        <v>ECR-2025-1087</v>
      </c>
      <c r="C14" s="56" t="s">
        <v>40</v>
      </c>
      <c r="D14" s="57">
        <v>-10</v>
      </c>
      <c r="E14" s="57">
        <v>0</v>
      </c>
      <c r="F14" s="57">
        <v>0</v>
      </c>
      <c r="G14" s="57">
        <v>0</v>
      </c>
      <c r="H14" s="57">
        <v>0</v>
      </c>
      <c r="I14" s="57">
        <v>0</v>
      </c>
      <c r="J14" s="57">
        <v>0</v>
      </c>
      <c r="K14" s="57">
        <v>0</v>
      </c>
      <c r="L14" s="57">
        <v>0</v>
      </c>
      <c r="M14" s="57">
        <v>0</v>
      </c>
      <c r="N14" s="57">
        <v>0</v>
      </c>
      <c r="O14" s="57">
        <v>-10</v>
      </c>
      <c r="P14" s="57">
        <v>-10</v>
      </c>
      <c r="Q14" s="58"/>
      <c r="R14" s="58"/>
      <c r="S14" s="56" t="s">
        <v>41</v>
      </c>
    </row>
    <row r="15" spans="1:19" ht="15" customHeight="1" x14ac:dyDescent="0.25">
      <c r="B15" s="59" t="s">
        <v>42</v>
      </c>
      <c r="C15" s="59"/>
      <c r="D15" s="60">
        <v>-49</v>
      </c>
      <c r="E15" s="60">
        <v>-38.200000000000003</v>
      </c>
      <c r="F15" s="60">
        <v>-22.7</v>
      </c>
      <c r="G15" s="60">
        <v>-5</v>
      </c>
      <c r="H15" s="60">
        <v>-5</v>
      </c>
      <c r="I15" s="60">
        <v>0</v>
      </c>
      <c r="J15" s="60">
        <v>0</v>
      </c>
      <c r="K15" s="60">
        <v>0</v>
      </c>
      <c r="L15" s="60">
        <v>0</v>
      </c>
      <c r="M15" s="60">
        <v>0</v>
      </c>
      <c r="N15" s="60">
        <v>0</v>
      </c>
      <c r="O15" s="60">
        <v>-114.9</v>
      </c>
      <c r="P15" s="60">
        <v>-119.9</v>
      </c>
      <c r="Q15" s="61" t="s">
        <v>29</v>
      </c>
      <c r="R15" s="61"/>
      <c r="S15" s="59" t="s">
        <v>30</v>
      </c>
    </row>
    <row r="16" spans="1:19" ht="15" customHeight="1" x14ac:dyDescent="0.25">
      <c r="B16" s="3" t="s">
        <v>43</v>
      </c>
      <c r="C16" s="3"/>
      <c r="D16" s="52" t="s">
        <v>30</v>
      </c>
      <c r="E16" s="52" t="s">
        <v>30</v>
      </c>
      <c r="F16" s="52" t="s">
        <v>30</v>
      </c>
      <c r="G16" s="52" t="s">
        <v>30</v>
      </c>
      <c r="H16" s="52" t="s">
        <v>30</v>
      </c>
      <c r="I16" s="52" t="s">
        <v>30</v>
      </c>
      <c r="J16" s="52" t="s">
        <v>30</v>
      </c>
      <c r="K16" s="52" t="s">
        <v>30</v>
      </c>
      <c r="L16" s="52" t="s">
        <v>30</v>
      </c>
      <c r="M16" s="52" t="s">
        <v>30</v>
      </c>
      <c r="N16" s="52" t="s">
        <v>30</v>
      </c>
      <c r="O16" s="52" t="s">
        <v>30</v>
      </c>
      <c r="P16" s="52" t="s">
        <v>30</v>
      </c>
      <c r="Q16" s="4"/>
      <c r="R16" s="4"/>
      <c r="S16" s="3" t="s">
        <v>30</v>
      </c>
    </row>
    <row r="17" spans="1:33" s="9" customFormat="1" ht="15" customHeight="1" x14ac:dyDescent="0.25">
      <c r="A17" s="8"/>
      <c r="B17" s="127" t="str">
        <f>HYPERLINK("https://www.pbo.gov.au/elections/2025-general-election/2025-election-commitments-costings/Bendigo%20Veterans%E2%80%99%20and%20Families%E2%80%99%20Hub", "ECR-2025-1697")</f>
        <v>ECR-2025-1697</v>
      </c>
      <c r="C17" s="56" t="s">
        <v>44</v>
      </c>
      <c r="D17" s="57">
        <v>-5.4</v>
      </c>
      <c r="E17" s="57">
        <v>0</v>
      </c>
      <c r="F17" s="57">
        <v>0</v>
      </c>
      <c r="G17" s="57">
        <v>0</v>
      </c>
      <c r="H17" s="57">
        <v>0</v>
      </c>
      <c r="I17" s="57">
        <v>0</v>
      </c>
      <c r="J17" s="57">
        <v>0</v>
      </c>
      <c r="K17" s="57">
        <v>0</v>
      </c>
      <c r="L17" s="57">
        <v>0</v>
      </c>
      <c r="M17" s="57">
        <v>0</v>
      </c>
      <c r="N17" s="57">
        <v>0</v>
      </c>
      <c r="O17" s="57">
        <v>-5.4</v>
      </c>
      <c r="P17" s="57">
        <v>-5.4</v>
      </c>
      <c r="Q17" s="58"/>
      <c r="R17" s="58"/>
      <c r="S17" s="56" t="s">
        <v>45</v>
      </c>
      <c r="U17" s="11"/>
      <c r="V17" s="11"/>
      <c r="W17" s="11"/>
      <c r="X17" s="11"/>
      <c r="Y17" s="11"/>
      <c r="Z17" s="11"/>
      <c r="AA17" s="11"/>
      <c r="AB17" s="11"/>
      <c r="AC17" s="11"/>
      <c r="AD17" s="11"/>
      <c r="AE17" s="11"/>
      <c r="AF17" s="11"/>
      <c r="AG17" s="11"/>
    </row>
    <row r="18" spans="1:33" s="9" customFormat="1" ht="15" customHeight="1" x14ac:dyDescent="0.25">
      <c r="A18" s="8"/>
      <c r="B18" s="127" t="str">
        <f>HYPERLINK("https://www.pbo.gov.au/elections/2025-general-election/2025-election-commitments-costings/Kokoda%20Track%20Memorial%20Walkway", "ECR-2025-1430")</f>
        <v>ECR-2025-1430</v>
      </c>
      <c r="C18" s="56" t="s">
        <v>46</v>
      </c>
      <c r="D18" s="57">
        <v>0</v>
      </c>
      <c r="E18" s="57">
        <v>-0.1</v>
      </c>
      <c r="F18" s="57">
        <v>-0.2</v>
      </c>
      <c r="G18" s="57">
        <v>-0.2</v>
      </c>
      <c r="H18" s="57">
        <v>-0.2</v>
      </c>
      <c r="I18" s="57">
        <v>0</v>
      </c>
      <c r="J18" s="57">
        <v>0</v>
      </c>
      <c r="K18" s="57">
        <v>0</v>
      </c>
      <c r="L18" s="57">
        <v>0</v>
      </c>
      <c r="M18" s="57">
        <v>0</v>
      </c>
      <c r="N18" s="57">
        <v>0</v>
      </c>
      <c r="O18" s="57">
        <v>-0.5</v>
      </c>
      <c r="P18" s="57">
        <v>-0.7</v>
      </c>
      <c r="Q18" s="58"/>
      <c r="R18" s="58"/>
      <c r="S18" s="56" t="s">
        <v>47</v>
      </c>
      <c r="U18" s="11"/>
      <c r="V18" s="11"/>
      <c r="W18" s="11"/>
      <c r="X18" s="11"/>
      <c r="Y18" s="11"/>
      <c r="Z18" s="11"/>
      <c r="AA18" s="11"/>
      <c r="AB18" s="11"/>
      <c r="AC18" s="11"/>
      <c r="AD18" s="11"/>
      <c r="AE18" s="11"/>
      <c r="AF18" s="11"/>
      <c r="AG18" s="11"/>
    </row>
    <row r="19" spans="1:33" s="9" customFormat="1" ht="15" customHeight="1" x14ac:dyDescent="0.25">
      <c r="A19" s="8"/>
      <c r="B19" s="59" t="s">
        <v>48</v>
      </c>
      <c r="C19" s="59"/>
      <c r="D19" s="60">
        <v>-5.4</v>
      </c>
      <c r="E19" s="60">
        <v>-0.1</v>
      </c>
      <c r="F19" s="60">
        <v>-0.2</v>
      </c>
      <c r="G19" s="60">
        <v>-0.2</v>
      </c>
      <c r="H19" s="60">
        <v>-0.2</v>
      </c>
      <c r="I19" s="60">
        <v>0</v>
      </c>
      <c r="J19" s="60">
        <v>0</v>
      </c>
      <c r="K19" s="60">
        <v>0</v>
      </c>
      <c r="L19" s="60">
        <v>0</v>
      </c>
      <c r="M19" s="60">
        <v>0</v>
      </c>
      <c r="N19" s="60">
        <v>0</v>
      </c>
      <c r="O19" s="60">
        <v>-5.9</v>
      </c>
      <c r="P19" s="60">
        <v>-6.1</v>
      </c>
      <c r="Q19" s="61" t="s">
        <v>29</v>
      </c>
      <c r="R19" s="61"/>
      <c r="S19" s="59" t="s">
        <v>30</v>
      </c>
      <c r="U19" s="11"/>
      <c r="V19" s="11"/>
      <c r="W19" s="11"/>
      <c r="X19" s="11"/>
      <c r="Y19" s="11"/>
      <c r="Z19" s="11"/>
      <c r="AA19" s="11"/>
      <c r="AB19" s="11"/>
      <c r="AC19" s="11"/>
      <c r="AD19" s="11"/>
      <c r="AE19" s="11"/>
      <c r="AF19" s="11"/>
      <c r="AG19" s="11"/>
    </row>
    <row r="20" spans="1:33" s="9" customFormat="1" ht="15" customHeight="1" x14ac:dyDescent="0.25">
      <c r="A20" s="8"/>
      <c r="B20" s="3" t="s">
        <v>49</v>
      </c>
      <c r="C20" s="3"/>
      <c r="D20" s="52" t="s">
        <v>30</v>
      </c>
      <c r="E20" s="52" t="s">
        <v>30</v>
      </c>
      <c r="F20" s="52" t="s">
        <v>30</v>
      </c>
      <c r="G20" s="52" t="s">
        <v>30</v>
      </c>
      <c r="H20" s="52" t="s">
        <v>30</v>
      </c>
      <c r="I20" s="52" t="s">
        <v>30</v>
      </c>
      <c r="J20" s="52" t="s">
        <v>30</v>
      </c>
      <c r="K20" s="52" t="s">
        <v>30</v>
      </c>
      <c r="L20" s="52" t="s">
        <v>30</v>
      </c>
      <c r="M20" s="52" t="s">
        <v>30</v>
      </c>
      <c r="N20" s="52" t="s">
        <v>30</v>
      </c>
      <c r="O20" s="52" t="s">
        <v>30</v>
      </c>
      <c r="P20" s="52" t="s">
        <v>30</v>
      </c>
      <c r="Q20" s="4"/>
      <c r="R20" s="4"/>
      <c r="S20" s="3" t="s">
        <v>30</v>
      </c>
      <c r="U20" s="11"/>
      <c r="V20" s="11"/>
      <c r="W20" s="11"/>
      <c r="X20" s="11"/>
      <c r="Y20" s="11"/>
      <c r="Z20" s="11"/>
      <c r="AA20" s="11"/>
      <c r="AB20" s="11"/>
      <c r="AC20" s="11"/>
      <c r="AD20" s="11"/>
      <c r="AE20" s="11"/>
      <c r="AF20" s="11"/>
      <c r="AG20" s="11"/>
    </row>
    <row r="21" spans="1:33" s="9" customFormat="1" ht="15" customHeight="1" x14ac:dyDescent="0.25">
      <c r="A21" s="8"/>
      <c r="B21" s="127" t="str">
        <f>HYPERLINK("https://www.pbo.gov.au/elections/2025-general-election/2025-election-commitments-costings/20-medical-csps-university-tasmania", "ECR-2025-1624")</f>
        <v>ECR-2025-1624</v>
      </c>
      <c r="C21" s="56" t="s">
        <v>50</v>
      </c>
      <c r="D21" s="57" t="s">
        <v>51</v>
      </c>
      <c r="E21" s="57">
        <v>0.1</v>
      </c>
      <c r="F21" s="57">
        <v>0.3</v>
      </c>
      <c r="G21" s="57">
        <v>0.4</v>
      </c>
      <c r="H21" s="57">
        <v>0.5</v>
      </c>
      <c r="I21" s="57">
        <v>0.7</v>
      </c>
      <c r="J21" s="57">
        <v>0.6</v>
      </c>
      <c r="K21" s="57">
        <v>0.6</v>
      </c>
      <c r="L21" s="57">
        <v>0.6</v>
      </c>
      <c r="M21" s="57">
        <v>0.7</v>
      </c>
      <c r="N21" s="57">
        <v>0.5</v>
      </c>
      <c r="O21" s="57">
        <v>0.8</v>
      </c>
      <c r="P21" s="57">
        <v>5</v>
      </c>
      <c r="Q21" s="58"/>
      <c r="R21" s="58"/>
      <c r="S21" s="56" t="s">
        <v>52</v>
      </c>
      <c r="U21" s="11"/>
      <c r="V21" s="11"/>
      <c r="W21" s="11"/>
      <c r="X21" s="11"/>
      <c r="Y21" s="11"/>
      <c r="Z21" s="11"/>
      <c r="AA21" s="11"/>
      <c r="AB21" s="11"/>
      <c r="AC21" s="11"/>
      <c r="AD21" s="11"/>
      <c r="AE21" s="11"/>
      <c r="AF21" s="11"/>
      <c r="AG21" s="11"/>
    </row>
    <row r="22" spans="1:33" s="9" customFormat="1" ht="15" customHeight="1" x14ac:dyDescent="0.25">
      <c r="A22" s="8"/>
      <c r="B22" s="127" t="s">
        <v>53</v>
      </c>
      <c r="C22" s="56" t="s">
        <v>54</v>
      </c>
      <c r="D22" s="57">
        <v>0</v>
      </c>
      <c r="E22" s="57">
        <v>0</v>
      </c>
      <c r="F22" s="57">
        <v>0</v>
      </c>
      <c r="G22" s="57">
        <v>0</v>
      </c>
      <c r="H22" s="57">
        <v>0</v>
      </c>
      <c r="I22" s="57">
        <v>0</v>
      </c>
      <c r="J22" s="57">
        <v>0</v>
      </c>
      <c r="K22" s="57">
        <v>0</v>
      </c>
      <c r="L22" s="57">
        <v>0</v>
      </c>
      <c r="M22" s="57">
        <v>0</v>
      </c>
      <c r="N22" s="57">
        <v>0</v>
      </c>
      <c r="O22" s="57">
        <v>0</v>
      </c>
      <c r="P22" s="57">
        <v>0</v>
      </c>
      <c r="Q22" s="58"/>
      <c r="R22" s="58"/>
      <c r="S22" s="56" t="s">
        <v>33</v>
      </c>
      <c r="U22" s="11"/>
      <c r="V22" s="11"/>
      <c r="W22" s="11"/>
      <c r="X22" s="11"/>
      <c r="Y22" s="11"/>
      <c r="Z22" s="11"/>
      <c r="AA22" s="11"/>
      <c r="AB22" s="11"/>
      <c r="AC22" s="11"/>
      <c r="AD22" s="11"/>
      <c r="AE22" s="11"/>
      <c r="AF22" s="11"/>
      <c r="AG22" s="11"/>
    </row>
    <row r="23" spans="1:33" s="9" customFormat="1" ht="15" customHeight="1" x14ac:dyDescent="0.25">
      <c r="A23" s="8"/>
      <c r="B23" s="127" t="str">
        <f>HYPERLINK("https://www.pbo.gov.au/elections/2025-general-election/2025-election-commitments-costings/good-to-great-schools-australia", "ECR-2025-1826")</f>
        <v>ECR-2025-1826</v>
      </c>
      <c r="C23" s="56" t="s">
        <v>55</v>
      </c>
      <c r="D23" s="57">
        <v>-1</v>
      </c>
      <c r="E23" s="57">
        <v>-1.5</v>
      </c>
      <c r="F23" s="57">
        <v>-2</v>
      </c>
      <c r="G23" s="57">
        <v>-0.5</v>
      </c>
      <c r="H23" s="57">
        <v>0</v>
      </c>
      <c r="I23" s="57">
        <v>0</v>
      </c>
      <c r="J23" s="57">
        <v>0</v>
      </c>
      <c r="K23" s="57">
        <v>0</v>
      </c>
      <c r="L23" s="57">
        <v>0</v>
      </c>
      <c r="M23" s="57">
        <v>0</v>
      </c>
      <c r="N23" s="57">
        <v>0</v>
      </c>
      <c r="O23" s="57">
        <v>-5</v>
      </c>
      <c r="P23" s="57">
        <v>-5</v>
      </c>
      <c r="Q23" s="58"/>
      <c r="R23" s="58"/>
      <c r="S23" s="56" t="s">
        <v>33</v>
      </c>
      <c r="U23" s="11"/>
      <c r="V23" s="11"/>
      <c r="W23" s="11"/>
      <c r="X23" s="11"/>
      <c r="Y23" s="11"/>
      <c r="Z23" s="11"/>
      <c r="AA23" s="11"/>
      <c r="AB23" s="11"/>
      <c r="AC23" s="11"/>
      <c r="AD23" s="11"/>
      <c r="AE23" s="11"/>
      <c r="AF23" s="11"/>
      <c r="AG23" s="11"/>
    </row>
    <row r="24" spans="1:33" s="9" customFormat="1" ht="15" customHeight="1" x14ac:dyDescent="0.25">
      <c r="A24" s="8"/>
      <c r="B24" s="127" t="str">
        <f>HYPERLINK("https://www.pbo.gov.au/elections/2025-general-election/2025-election-commitments-costings/sikh-grammar-school-early-education-and-care-service", "ECR-2025-1419")</f>
        <v>ECR-2025-1419</v>
      </c>
      <c r="C24" s="56" t="s">
        <v>56</v>
      </c>
      <c r="D24" s="57">
        <v>-3.9</v>
      </c>
      <c r="E24" s="57">
        <v>-1.4</v>
      </c>
      <c r="F24" s="57">
        <v>0</v>
      </c>
      <c r="G24" s="57">
        <v>0</v>
      </c>
      <c r="H24" s="57">
        <v>0</v>
      </c>
      <c r="I24" s="57">
        <v>0</v>
      </c>
      <c r="J24" s="57">
        <v>0</v>
      </c>
      <c r="K24" s="57">
        <v>0</v>
      </c>
      <c r="L24" s="57">
        <v>0</v>
      </c>
      <c r="M24" s="57">
        <v>0</v>
      </c>
      <c r="N24" s="57">
        <v>0</v>
      </c>
      <c r="O24" s="57">
        <v>-5.3</v>
      </c>
      <c r="P24" s="57">
        <v>-5.3</v>
      </c>
      <c r="Q24" s="58"/>
      <c r="R24" s="58"/>
      <c r="S24" s="56" t="s">
        <v>33</v>
      </c>
      <c r="U24" s="11"/>
      <c r="V24" s="11"/>
      <c r="W24" s="11"/>
      <c r="X24" s="11"/>
      <c r="Y24" s="11"/>
      <c r="Z24" s="11"/>
      <c r="AA24" s="11"/>
      <c r="AB24" s="11"/>
      <c r="AC24" s="11"/>
      <c r="AD24" s="11"/>
      <c r="AE24" s="11"/>
      <c r="AF24" s="11"/>
      <c r="AG24" s="11"/>
    </row>
    <row r="25" spans="1:33" s="9" customFormat="1" ht="15" customHeight="1" x14ac:dyDescent="0.25">
      <c r="A25" s="8"/>
      <c r="B25" s="127" t="str">
        <f>HYPERLINK("https://www.pbo.gov.au/elections/2025-general-election/2025-election-commitments-costings/South%20Australia%20non-government%20school%2018-month%20foundation%20program", "ECR-2025-1024")</f>
        <v>ECR-2025-1024</v>
      </c>
      <c r="C25" s="56" t="s">
        <v>57</v>
      </c>
      <c r="D25" s="57">
        <v>-22</v>
      </c>
      <c r="E25" s="57">
        <v>0</v>
      </c>
      <c r="F25" s="57">
        <v>0</v>
      </c>
      <c r="G25" s="57">
        <v>0</v>
      </c>
      <c r="H25" s="57">
        <v>0</v>
      </c>
      <c r="I25" s="57">
        <v>0</v>
      </c>
      <c r="J25" s="57">
        <v>0</v>
      </c>
      <c r="K25" s="57">
        <v>0</v>
      </c>
      <c r="L25" s="57">
        <v>0</v>
      </c>
      <c r="M25" s="57">
        <v>0</v>
      </c>
      <c r="N25" s="57">
        <v>0</v>
      </c>
      <c r="O25" s="57">
        <v>-22</v>
      </c>
      <c r="P25" s="57">
        <v>-22</v>
      </c>
      <c r="Q25" s="58"/>
      <c r="R25" s="58"/>
      <c r="S25" s="56" t="s">
        <v>33</v>
      </c>
      <c r="U25" s="11"/>
      <c r="V25" s="11"/>
      <c r="W25" s="11"/>
      <c r="X25" s="11"/>
      <c r="Y25" s="11"/>
      <c r="Z25" s="11"/>
      <c r="AA25" s="11"/>
      <c r="AB25" s="11"/>
      <c r="AC25" s="11"/>
      <c r="AD25" s="11"/>
      <c r="AE25" s="11"/>
      <c r="AF25" s="11"/>
      <c r="AG25" s="11"/>
    </row>
    <row r="26" spans="1:33" ht="15" customHeight="1" x14ac:dyDescent="0.25">
      <c r="B26" s="127" t="str">
        <f>HYPERLINK("https://www.pbo.gov.au/elections/2025-general-election/2025-election-commitments-costings/supporting-construction-first-ever-hindu-school-australia", "ECR-2025-1405")</f>
        <v>ECR-2025-1405</v>
      </c>
      <c r="C26" s="56" t="s">
        <v>58</v>
      </c>
      <c r="D26" s="57">
        <v>-8.6</v>
      </c>
      <c r="E26" s="57">
        <v>-0.1</v>
      </c>
      <c r="F26" s="57">
        <v>-0.1</v>
      </c>
      <c r="G26" s="57">
        <v>-0.1</v>
      </c>
      <c r="H26" s="57">
        <v>0</v>
      </c>
      <c r="I26" s="57">
        <v>0</v>
      </c>
      <c r="J26" s="57">
        <v>0</v>
      </c>
      <c r="K26" s="57">
        <v>0</v>
      </c>
      <c r="L26" s="57">
        <v>0</v>
      </c>
      <c r="M26" s="57">
        <v>0</v>
      </c>
      <c r="N26" s="57">
        <v>0</v>
      </c>
      <c r="O26" s="57">
        <v>-8.9</v>
      </c>
      <c r="P26" s="57">
        <v>-8.9</v>
      </c>
      <c r="Q26" s="58"/>
      <c r="R26" s="58"/>
      <c r="S26" s="56" t="s">
        <v>59</v>
      </c>
    </row>
    <row r="27" spans="1:33" s="9" customFormat="1" ht="15" customHeight="1" x14ac:dyDescent="0.25">
      <c r="A27" s="8"/>
      <c r="B27" s="59" t="s">
        <v>60</v>
      </c>
      <c r="C27" s="59"/>
      <c r="D27" s="60">
        <v>-35.5</v>
      </c>
      <c r="E27" s="60">
        <v>-2.9</v>
      </c>
      <c r="F27" s="60">
        <v>-1.8</v>
      </c>
      <c r="G27" s="60">
        <v>-0.2</v>
      </c>
      <c r="H27" s="60">
        <v>0.5</v>
      </c>
      <c r="I27" s="60">
        <v>0.7</v>
      </c>
      <c r="J27" s="60">
        <v>0.6</v>
      </c>
      <c r="K27" s="60">
        <v>0.6</v>
      </c>
      <c r="L27" s="60">
        <v>0.6</v>
      </c>
      <c r="M27" s="60">
        <v>0.7</v>
      </c>
      <c r="N27" s="60">
        <v>0.5</v>
      </c>
      <c r="O27" s="60">
        <v>-40.4</v>
      </c>
      <c r="P27" s="60">
        <v>-36.200000000000003</v>
      </c>
      <c r="Q27" s="61" t="s">
        <v>29</v>
      </c>
      <c r="R27" s="61"/>
      <c r="S27" s="59" t="s">
        <v>30</v>
      </c>
      <c r="U27" s="11"/>
      <c r="V27" s="11"/>
      <c r="W27" s="11"/>
      <c r="X27" s="11"/>
      <c r="Y27" s="11"/>
      <c r="Z27" s="11"/>
      <c r="AA27" s="11"/>
      <c r="AB27" s="11"/>
      <c r="AC27" s="11"/>
      <c r="AD27" s="11"/>
      <c r="AE27" s="11"/>
      <c r="AF27" s="11"/>
      <c r="AG27" s="11"/>
    </row>
    <row r="28" spans="1:33" ht="15" customHeight="1" x14ac:dyDescent="0.25">
      <c r="B28" s="88" t="s">
        <v>61</v>
      </c>
      <c r="C28" s="3"/>
      <c r="D28" s="52" t="s">
        <v>30</v>
      </c>
      <c r="E28" s="52" t="s">
        <v>30</v>
      </c>
      <c r="F28" s="52" t="s">
        <v>30</v>
      </c>
      <c r="G28" s="52" t="s">
        <v>30</v>
      </c>
      <c r="H28" s="52" t="s">
        <v>30</v>
      </c>
      <c r="I28" s="52" t="s">
        <v>30</v>
      </c>
      <c r="J28" s="52" t="s">
        <v>30</v>
      </c>
      <c r="K28" s="52" t="s">
        <v>30</v>
      </c>
      <c r="L28" s="52" t="s">
        <v>30</v>
      </c>
      <c r="M28" s="52" t="s">
        <v>30</v>
      </c>
      <c r="N28" s="52" t="s">
        <v>30</v>
      </c>
      <c r="O28" s="52" t="s">
        <v>30</v>
      </c>
      <c r="P28" s="52" t="s">
        <v>30</v>
      </c>
      <c r="Q28" s="4"/>
      <c r="R28" s="4"/>
      <c r="S28" s="3" t="s">
        <v>30</v>
      </c>
    </row>
    <row r="29" spans="1:33" ht="15" customHeight="1" x14ac:dyDescent="0.25">
      <c r="B29" s="127" t="str">
        <f>HYPERLINK("https://www.pbo.gov.au/elections/2025-general-election/2025-election-commitments-costings/advanced-entry-trades-training", "ECR-2025-1631")</f>
        <v>ECR-2025-1631</v>
      </c>
      <c r="C29" s="56" t="s">
        <v>62</v>
      </c>
      <c r="D29" s="57">
        <v>-20</v>
      </c>
      <c r="E29" s="57">
        <v>-38.6</v>
      </c>
      <c r="F29" s="57">
        <v>-19.5</v>
      </c>
      <c r="G29" s="57">
        <v>0</v>
      </c>
      <c r="H29" s="57">
        <v>0</v>
      </c>
      <c r="I29" s="57">
        <v>0</v>
      </c>
      <c r="J29" s="57">
        <v>0</v>
      </c>
      <c r="K29" s="57">
        <v>0</v>
      </c>
      <c r="L29" s="57">
        <v>0</v>
      </c>
      <c r="M29" s="57">
        <v>0</v>
      </c>
      <c r="N29" s="57">
        <v>0</v>
      </c>
      <c r="O29" s="57">
        <v>-78.099999999999994</v>
      </c>
      <c r="P29" s="57">
        <v>-78.099999999999994</v>
      </c>
      <c r="Q29" s="58"/>
      <c r="R29" s="58"/>
      <c r="S29" s="56" t="s">
        <v>63</v>
      </c>
    </row>
    <row r="30" spans="1:33" ht="15" customHeight="1" x14ac:dyDescent="0.25">
      <c r="B30" s="127" t="str">
        <f>HYPERLINK("https://www.pbo.gov.au/elections/2025-general-election/2025-election-commitments-costings/Extending%20funding%20for%20Thrive%20Employment%20Hubs", "ECR-2025-1307")</f>
        <v>ECR-2025-1307</v>
      </c>
      <c r="C30" s="56" t="s">
        <v>64</v>
      </c>
      <c r="D30" s="57">
        <v>-1</v>
      </c>
      <c r="E30" s="57">
        <v>0</v>
      </c>
      <c r="F30" s="57">
        <v>0</v>
      </c>
      <c r="G30" s="57">
        <v>0</v>
      </c>
      <c r="H30" s="57">
        <v>0</v>
      </c>
      <c r="I30" s="57">
        <v>0</v>
      </c>
      <c r="J30" s="57">
        <v>0</v>
      </c>
      <c r="K30" s="57">
        <v>0</v>
      </c>
      <c r="L30" s="57">
        <v>0</v>
      </c>
      <c r="M30" s="57">
        <v>0</v>
      </c>
      <c r="N30" s="57">
        <v>0</v>
      </c>
      <c r="O30" s="57">
        <v>-1</v>
      </c>
      <c r="P30" s="57">
        <v>-1</v>
      </c>
      <c r="Q30" s="58"/>
      <c r="R30" s="58"/>
      <c r="S30" s="56" t="s">
        <v>65</v>
      </c>
    </row>
    <row r="31" spans="1:33" ht="15" customHeight="1" x14ac:dyDescent="0.25">
      <c r="B31" s="127" t="str">
        <f>HYPERLINK("https://www.pbo.gov.au/elections/2025-general-election/2025-election-commitments-costings/national-training-centre-new-energy-skills", "ECR-2025-1519")</f>
        <v>ECR-2025-1519</v>
      </c>
      <c r="C31" s="56" t="s">
        <v>66</v>
      </c>
      <c r="D31" s="57">
        <v>-5</v>
      </c>
      <c r="E31" s="57">
        <v>0</v>
      </c>
      <c r="F31" s="57">
        <v>0</v>
      </c>
      <c r="G31" s="57">
        <v>0</v>
      </c>
      <c r="H31" s="57">
        <v>0</v>
      </c>
      <c r="I31" s="57">
        <v>0</v>
      </c>
      <c r="J31" s="57">
        <v>0</v>
      </c>
      <c r="K31" s="57">
        <v>0</v>
      </c>
      <c r="L31" s="57">
        <v>0</v>
      </c>
      <c r="M31" s="57">
        <v>0</v>
      </c>
      <c r="N31" s="57">
        <v>0</v>
      </c>
      <c r="O31" s="57">
        <v>-5</v>
      </c>
      <c r="P31" s="57">
        <v>-5</v>
      </c>
      <c r="Q31" s="58"/>
      <c r="R31" s="58"/>
      <c r="S31" s="56" t="s">
        <v>33</v>
      </c>
    </row>
    <row r="32" spans="1:33" ht="15" customHeight="1" x14ac:dyDescent="0.25">
      <c r="B32" s="59" t="s">
        <v>67</v>
      </c>
      <c r="C32" s="56"/>
      <c r="D32" s="60">
        <v>-26</v>
      </c>
      <c r="E32" s="60">
        <v>-38.6</v>
      </c>
      <c r="F32" s="60">
        <v>-19.5</v>
      </c>
      <c r="G32" s="60">
        <v>0</v>
      </c>
      <c r="H32" s="60">
        <v>0</v>
      </c>
      <c r="I32" s="60">
        <v>0</v>
      </c>
      <c r="J32" s="60">
        <v>0</v>
      </c>
      <c r="K32" s="60">
        <v>0</v>
      </c>
      <c r="L32" s="60">
        <v>0</v>
      </c>
      <c r="M32" s="60">
        <v>0</v>
      </c>
      <c r="N32" s="60">
        <v>0</v>
      </c>
      <c r="O32" s="60">
        <v>-84.1</v>
      </c>
      <c r="P32" s="60">
        <v>-84.1</v>
      </c>
      <c r="Q32" s="61" t="s">
        <v>29</v>
      </c>
      <c r="R32" s="58"/>
      <c r="S32" s="56" t="s">
        <v>30</v>
      </c>
    </row>
    <row r="33" spans="2:19" ht="15" customHeight="1" x14ac:dyDescent="0.25">
      <c r="B33" s="88" t="s">
        <v>68</v>
      </c>
      <c r="C33" s="3" t="s">
        <v>30</v>
      </c>
      <c r="D33" s="52" t="s">
        <v>30</v>
      </c>
      <c r="E33" s="52" t="s">
        <v>30</v>
      </c>
      <c r="F33" s="52" t="s">
        <v>30</v>
      </c>
      <c r="G33" s="52" t="s">
        <v>30</v>
      </c>
      <c r="H33" s="52" t="s">
        <v>30</v>
      </c>
      <c r="I33" s="52" t="s">
        <v>30</v>
      </c>
      <c r="J33" s="52" t="s">
        <v>30</v>
      </c>
      <c r="K33" s="52" t="s">
        <v>30</v>
      </c>
      <c r="L33" s="52" t="s">
        <v>30</v>
      </c>
      <c r="M33" s="52" t="s">
        <v>30</v>
      </c>
      <c r="N33" s="52" t="s">
        <v>30</v>
      </c>
      <c r="O33" s="52" t="s">
        <v>30</v>
      </c>
      <c r="P33" s="52" t="s">
        <v>30</v>
      </c>
      <c r="Q33" s="4"/>
      <c r="R33" s="4"/>
      <c r="S33" s="3" t="s">
        <v>30</v>
      </c>
    </row>
    <row r="34" spans="2:19" ht="15" customHeight="1" x14ac:dyDescent="0.25">
      <c r="B34" s="127" t="str">
        <f>HYPERLINK("https://www.pbo.gov.au/elections/2025-general-election/2025-election-commitments-costings/further-reducing-spending-consultants-contractors-and-labour-hire-and-non-wage-expenses", "ECR-2025-1596")</f>
        <v>ECR-2025-1596</v>
      </c>
      <c r="C34" s="56" t="s">
        <v>69</v>
      </c>
      <c r="D34" s="57">
        <v>800</v>
      </c>
      <c r="E34" s="57">
        <v>1600</v>
      </c>
      <c r="F34" s="57">
        <v>2000</v>
      </c>
      <c r="G34" s="57">
        <v>2000</v>
      </c>
      <c r="H34" s="57">
        <v>2120</v>
      </c>
      <c r="I34" s="57">
        <v>2230</v>
      </c>
      <c r="J34" s="57">
        <v>2350</v>
      </c>
      <c r="K34" s="57">
        <v>2480</v>
      </c>
      <c r="L34" s="57">
        <v>2600</v>
      </c>
      <c r="M34" s="57">
        <v>2720</v>
      </c>
      <c r="N34" s="57">
        <v>2840</v>
      </c>
      <c r="O34" s="57">
        <v>6400</v>
      </c>
      <c r="P34" s="57">
        <v>23740</v>
      </c>
      <c r="Q34" s="58"/>
      <c r="R34" s="58"/>
      <c r="S34" s="56" t="s">
        <v>33</v>
      </c>
    </row>
    <row r="35" spans="2:19" ht="15" customHeight="1" x14ac:dyDescent="0.25">
      <c r="B35" s="59" t="s">
        <v>70</v>
      </c>
      <c r="C35" s="56" t="s">
        <v>30</v>
      </c>
      <c r="D35" s="60">
        <v>800</v>
      </c>
      <c r="E35" s="60">
        <v>1600</v>
      </c>
      <c r="F35" s="60">
        <v>2000</v>
      </c>
      <c r="G35" s="60">
        <v>2000</v>
      </c>
      <c r="H35" s="60">
        <v>2120</v>
      </c>
      <c r="I35" s="60">
        <v>2230</v>
      </c>
      <c r="J35" s="60">
        <v>2350</v>
      </c>
      <c r="K35" s="60">
        <v>2480</v>
      </c>
      <c r="L35" s="60">
        <v>2600</v>
      </c>
      <c r="M35" s="60">
        <v>2720</v>
      </c>
      <c r="N35" s="60">
        <v>2840</v>
      </c>
      <c r="O35" s="60">
        <v>6400</v>
      </c>
      <c r="P35" s="60">
        <v>23740</v>
      </c>
      <c r="Q35" s="61" t="s">
        <v>29</v>
      </c>
      <c r="R35" s="58" t="s">
        <v>30</v>
      </c>
      <c r="S35" s="56" t="s">
        <v>30</v>
      </c>
    </row>
    <row r="36" spans="2:19" ht="15" customHeight="1" x14ac:dyDescent="0.25">
      <c r="B36" s="3" t="s">
        <v>71</v>
      </c>
      <c r="C36" s="3"/>
      <c r="D36" s="52" t="s">
        <v>30</v>
      </c>
      <c r="E36" s="52" t="s">
        <v>30</v>
      </c>
      <c r="F36" s="52" t="s">
        <v>30</v>
      </c>
      <c r="G36" s="52" t="s">
        <v>30</v>
      </c>
      <c r="H36" s="52" t="s">
        <v>30</v>
      </c>
      <c r="I36" s="52" t="s">
        <v>30</v>
      </c>
      <c r="J36" s="52" t="s">
        <v>30</v>
      </c>
      <c r="K36" s="52" t="s">
        <v>30</v>
      </c>
      <c r="L36" s="52" t="s">
        <v>30</v>
      </c>
      <c r="M36" s="52" t="s">
        <v>30</v>
      </c>
      <c r="N36" s="52" t="s">
        <v>30</v>
      </c>
      <c r="O36" s="52" t="s">
        <v>30</v>
      </c>
      <c r="P36" s="52" t="s">
        <v>30</v>
      </c>
      <c r="Q36" s="4"/>
      <c r="R36" s="4"/>
      <c r="S36" s="3" t="s">
        <v>30</v>
      </c>
    </row>
    <row r="37" spans="2:19" ht="15" customHeight="1" x14ac:dyDescent="0.25">
      <c r="B37" s="127" t="str">
        <f>HYPERLINK("https://www.pbo.gov.au/elections/2025-general-election/2025-election-commitments-costings/Accessing%20new%20markets", "ECR-2025-1328")</f>
        <v>ECR-2025-1328</v>
      </c>
      <c r="C37" s="56" t="s">
        <v>72</v>
      </c>
      <c r="D37" s="57">
        <v>-25</v>
      </c>
      <c r="E37" s="57">
        <v>-25</v>
      </c>
      <c r="F37" s="57">
        <v>0</v>
      </c>
      <c r="G37" s="57">
        <v>0</v>
      </c>
      <c r="H37" s="57">
        <v>0</v>
      </c>
      <c r="I37" s="57">
        <v>0</v>
      </c>
      <c r="J37" s="57">
        <v>0</v>
      </c>
      <c r="K37" s="57">
        <v>0</v>
      </c>
      <c r="L37" s="57">
        <v>0</v>
      </c>
      <c r="M37" s="57">
        <v>0</v>
      </c>
      <c r="N37" s="57">
        <v>0</v>
      </c>
      <c r="O37" s="57">
        <v>-50</v>
      </c>
      <c r="P37" s="57">
        <v>-50</v>
      </c>
      <c r="Q37" s="58"/>
      <c r="R37" s="58"/>
      <c r="S37" s="56" t="s">
        <v>73</v>
      </c>
    </row>
    <row r="38" spans="2:19" ht="15" customHeight="1" x14ac:dyDescent="0.25">
      <c r="B38" s="127" t="str">
        <f>HYPERLINK("https://www.pbo.gov.au/elections/2025-general-election/2025-election-commitments-costings/Boosting%20Alice%20Springs%20tourism", "ECR-2025-1784")</f>
        <v>ECR-2025-1784</v>
      </c>
      <c r="C38" s="56" t="s">
        <v>74</v>
      </c>
      <c r="D38" s="57">
        <v>-4.3</v>
      </c>
      <c r="E38" s="57">
        <v>-4.2</v>
      </c>
      <c r="F38" s="57">
        <v>0</v>
      </c>
      <c r="G38" s="57">
        <v>0</v>
      </c>
      <c r="H38" s="57">
        <v>0</v>
      </c>
      <c r="I38" s="57">
        <v>0</v>
      </c>
      <c r="J38" s="57">
        <v>0</v>
      </c>
      <c r="K38" s="57">
        <v>0</v>
      </c>
      <c r="L38" s="57">
        <v>0</v>
      </c>
      <c r="M38" s="57">
        <v>0</v>
      </c>
      <c r="N38" s="57">
        <v>0</v>
      </c>
      <c r="O38" s="57">
        <v>-8.5</v>
      </c>
      <c r="P38" s="57">
        <v>-8.5</v>
      </c>
      <c r="Q38" s="58"/>
      <c r="R38" s="58"/>
      <c r="S38" s="56" t="s">
        <v>75</v>
      </c>
    </row>
    <row r="39" spans="2:19" ht="15" customHeight="1" x14ac:dyDescent="0.25">
      <c r="B39" s="127" t="str">
        <f>HYPERLINK("https://www.pbo.gov.au/elections/2025-general-election/2025-election-commitments-costings/Reef%20Education%20Experience%20Fund", "ECR-2025-1536")</f>
        <v>ECR-2025-1536</v>
      </c>
      <c r="C39" s="56" t="s">
        <v>76</v>
      </c>
      <c r="D39" s="57">
        <v>-5</v>
      </c>
      <c r="E39" s="57">
        <v>-5</v>
      </c>
      <c r="F39" s="57">
        <v>0</v>
      </c>
      <c r="G39" s="57">
        <v>0</v>
      </c>
      <c r="H39" s="57">
        <v>0</v>
      </c>
      <c r="I39" s="57">
        <v>0</v>
      </c>
      <c r="J39" s="57">
        <v>0</v>
      </c>
      <c r="K39" s="57">
        <v>0</v>
      </c>
      <c r="L39" s="57">
        <v>0</v>
      </c>
      <c r="M39" s="57">
        <v>0</v>
      </c>
      <c r="N39" s="57">
        <v>0</v>
      </c>
      <c r="O39" s="57">
        <v>-10</v>
      </c>
      <c r="P39" s="57">
        <v>-10</v>
      </c>
      <c r="Q39" s="58"/>
      <c r="R39" s="58"/>
      <c r="S39" s="56" t="s">
        <v>77</v>
      </c>
    </row>
    <row r="40" spans="2:19" ht="15" customHeight="1" x14ac:dyDescent="0.25">
      <c r="B40" s="59" t="s">
        <v>78</v>
      </c>
      <c r="C40" s="59"/>
      <c r="D40" s="60">
        <v>-34.299999999999997</v>
      </c>
      <c r="E40" s="60">
        <v>-34.200000000000003</v>
      </c>
      <c r="F40" s="60">
        <v>0</v>
      </c>
      <c r="G40" s="60">
        <v>0</v>
      </c>
      <c r="H40" s="60">
        <v>0</v>
      </c>
      <c r="I40" s="60">
        <v>0</v>
      </c>
      <c r="J40" s="60">
        <v>0</v>
      </c>
      <c r="K40" s="60">
        <v>0</v>
      </c>
      <c r="L40" s="60">
        <v>0</v>
      </c>
      <c r="M40" s="60">
        <v>0</v>
      </c>
      <c r="N40" s="60">
        <v>0</v>
      </c>
      <c r="O40" s="60">
        <v>-68.5</v>
      </c>
      <c r="P40" s="60">
        <v>-68.5</v>
      </c>
      <c r="Q40" s="61" t="s">
        <v>29</v>
      </c>
      <c r="R40" s="61"/>
      <c r="S40" s="59" t="s">
        <v>30</v>
      </c>
    </row>
    <row r="41" spans="2:19" ht="15" customHeight="1" x14ac:dyDescent="0.25">
      <c r="B41" s="3" t="s">
        <v>79</v>
      </c>
      <c r="C41" s="3"/>
      <c r="D41" s="52" t="s">
        <v>30</v>
      </c>
      <c r="E41" s="52" t="s">
        <v>30</v>
      </c>
      <c r="F41" s="52" t="s">
        <v>30</v>
      </c>
      <c r="G41" s="52" t="s">
        <v>30</v>
      </c>
      <c r="H41" s="52" t="s">
        <v>30</v>
      </c>
      <c r="I41" s="52" t="s">
        <v>30</v>
      </c>
      <c r="J41" s="52" t="s">
        <v>30</v>
      </c>
      <c r="K41" s="52" t="s">
        <v>30</v>
      </c>
      <c r="L41" s="52" t="s">
        <v>30</v>
      </c>
      <c r="M41" s="52" t="s">
        <v>30</v>
      </c>
      <c r="N41" s="52" t="s">
        <v>30</v>
      </c>
      <c r="O41" s="52" t="s">
        <v>30</v>
      </c>
      <c r="P41" s="52" t="s">
        <v>30</v>
      </c>
      <c r="Q41" s="4"/>
      <c r="R41" s="4"/>
      <c r="S41" s="3" t="s">
        <v>30</v>
      </c>
    </row>
    <row r="42" spans="2:19" ht="15" customHeight="1" x14ac:dyDescent="0.25">
      <c r="B42" s="127" t="str">
        <f>HYPERLINK("https://www.pbo.gov.au/elections/2025-general-election/2025-election-commitments-costings/1800MEDICARE", "ECR-2025-1500")</f>
        <v>ECR-2025-1500</v>
      </c>
      <c r="C42" s="56" t="s">
        <v>80</v>
      </c>
      <c r="D42" s="57">
        <v>-60.8</v>
      </c>
      <c r="E42" s="57">
        <v>-55.6</v>
      </c>
      <c r="F42" s="57">
        <v>-45.8</v>
      </c>
      <c r="G42" s="57">
        <v>-46.5</v>
      </c>
      <c r="H42" s="57">
        <v>-48.8</v>
      </c>
      <c r="I42" s="57">
        <v>-51.1</v>
      </c>
      <c r="J42" s="57">
        <v>-53.5</v>
      </c>
      <c r="K42" s="57">
        <v>-56</v>
      </c>
      <c r="L42" s="57">
        <v>-58.7</v>
      </c>
      <c r="M42" s="57">
        <v>-61.5</v>
      </c>
      <c r="N42" s="57">
        <v>-64.5</v>
      </c>
      <c r="O42" s="57">
        <v>-208.7</v>
      </c>
      <c r="P42" s="57">
        <v>-602.79999999999995</v>
      </c>
      <c r="Q42" s="58"/>
      <c r="R42" s="58"/>
      <c r="S42" s="56" t="s">
        <v>81</v>
      </c>
    </row>
    <row r="43" spans="2:19" ht="15" customHeight="1" x14ac:dyDescent="0.25">
      <c r="B43" s="127" t="str">
        <f>HYPERLINK("https://www.pbo.gov.au/elections/2025-general-election/2025-election-commitments-costings/ACT-health-and-aged-care-package", "ECR-2025-1406")</f>
        <v>ECR-2025-1406</v>
      </c>
      <c r="C43" s="56" t="s">
        <v>82</v>
      </c>
      <c r="D43" s="57">
        <v>-24.3</v>
      </c>
      <c r="E43" s="57">
        <v>0</v>
      </c>
      <c r="F43" s="57">
        <v>0</v>
      </c>
      <c r="G43" s="57">
        <v>0</v>
      </c>
      <c r="H43" s="57">
        <v>0</v>
      </c>
      <c r="I43" s="57">
        <v>0</v>
      </c>
      <c r="J43" s="57">
        <v>0</v>
      </c>
      <c r="K43" s="57">
        <v>0</v>
      </c>
      <c r="L43" s="57">
        <v>0</v>
      </c>
      <c r="M43" s="57">
        <v>0</v>
      </c>
      <c r="N43" s="57">
        <v>0</v>
      </c>
      <c r="O43" s="57">
        <v>-24.3</v>
      </c>
      <c r="P43" s="57">
        <v>-24.3</v>
      </c>
      <c r="Q43" s="58"/>
      <c r="R43" s="58"/>
      <c r="S43" s="56" t="s">
        <v>83</v>
      </c>
    </row>
    <row r="44" spans="2:19" ht="15" customHeight="1" x14ac:dyDescent="0.25">
      <c r="B44" s="127" t="s">
        <v>84</v>
      </c>
      <c r="C44" s="56" t="s">
        <v>85</v>
      </c>
      <c r="D44" s="57">
        <v>0</v>
      </c>
      <c r="E44" s="57">
        <v>0</v>
      </c>
      <c r="F44" s="57">
        <v>0</v>
      </c>
      <c r="G44" s="57">
        <v>0</v>
      </c>
      <c r="H44" s="57">
        <v>0</v>
      </c>
      <c r="I44" s="57">
        <v>0</v>
      </c>
      <c r="J44" s="57">
        <v>0</v>
      </c>
      <c r="K44" s="57">
        <v>0</v>
      </c>
      <c r="L44" s="57">
        <v>0</v>
      </c>
      <c r="M44" s="57">
        <v>0</v>
      </c>
      <c r="N44" s="57">
        <v>0</v>
      </c>
      <c r="O44" s="57">
        <v>0</v>
      </c>
      <c r="P44" s="57">
        <v>0</v>
      </c>
      <c r="Q44" s="58"/>
      <c r="R44" s="58"/>
      <c r="S44" s="56" t="s">
        <v>86</v>
      </c>
    </row>
    <row r="45" spans="2:19" ht="15" customHeight="1" x14ac:dyDescent="0.25">
      <c r="B45" s="127" t="str">
        <f>HYPERLINK("https://www.pbo.gov.au/elections/2025-general-election/2025-election-commitments-costings/backing-mens-health", "ECR-2025-1117")</f>
        <v>ECR-2025-1117</v>
      </c>
      <c r="C45" s="56" t="s">
        <v>87</v>
      </c>
      <c r="D45" s="57">
        <v>-11.7</v>
      </c>
      <c r="E45" s="57">
        <v>-11.7</v>
      </c>
      <c r="F45" s="57">
        <v>-6</v>
      </c>
      <c r="G45" s="57">
        <v>-2.6</v>
      </c>
      <c r="H45" s="57">
        <v>0</v>
      </c>
      <c r="I45" s="57">
        <v>0</v>
      </c>
      <c r="J45" s="57">
        <v>0</v>
      </c>
      <c r="K45" s="57">
        <v>0</v>
      </c>
      <c r="L45" s="57">
        <v>0</v>
      </c>
      <c r="M45" s="57">
        <v>0</v>
      </c>
      <c r="N45" s="57">
        <v>0</v>
      </c>
      <c r="O45" s="57">
        <v>-32</v>
      </c>
      <c r="P45" s="57">
        <v>-32</v>
      </c>
      <c r="Q45" s="58"/>
      <c r="R45" s="58"/>
      <c r="S45" s="56" t="s">
        <v>88</v>
      </c>
    </row>
    <row r="46" spans="2:19" ht="15" customHeight="1" x14ac:dyDescent="0.25">
      <c r="B46" s="127" t="str">
        <f>HYPERLINK("https://www.pbo.gov.au/elections/2025-general-election/2025-election-commitments-costings/burnie-health-hub", "ECR-2025-1143")</f>
        <v>ECR-2025-1143</v>
      </c>
      <c r="C46" s="56" t="s">
        <v>89</v>
      </c>
      <c r="D46" s="57">
        <v>-4</v>
      </c>
      <c r="E46" s="57">
        <v>-4</v>
      </c>
      <c r="F46" s="57">
        <v>0</v>
      </c>
      <c r="G46" s="57">
        <v>0</v>
      </c>
      <c r="H46" s="57">
        <v>0</v>
      </c>
      <c r="I46" s="57">
        <v>0</v>
      </c>
      <c r="J46" s="57">
        <v>0</v>
      </c>
      <c r="K46" s="57">
        <v>0</v>
      </c>
      <c r="L46" s="57">
        <v>0</v>
      </c>
      <c r="M46" s="57">
        <v>0</v>
      </c>
      <c r="N46" s="57">
        <v>0</v>
      </c>
      <c r="O46" s="57">
        <v>-8</v>
      </c>
      <c r="P46" s="57">
        <v>-8</v>
      </c>
      <c r="Q46" s="58"/>
      <c r="R46" s="58"/>
      <c r="S46" s="56" t="s">
        <v>90</v>
      </c>
    </row>
    <row r="47" spans="2:19" ht="15" customHeight="1" x14ac:dyDescent="0.25">
      <c r="B47" s="127" t="str">
        <f>HYPERLINK("https://www.pbo.gov.au/elections/2025-general-election/2025-election-commitments-costings/Careflight", "ECR-2025-1850")</f>
        <v>ECR-2025-1850</v>
      </c>
      <c r="C47" s="56" t="s">
        <v>91</v>
      </c>
      <c r="D47" s="57">
        <v>-10.1</v>
      </c>
      <c r="E47" s="57">
        <v>0</v>
      </c>
      <c r="F47" s="57">
        <v>0</v>
      </c>
      <c r="G47" s="57">
        <v>0</v>
      </c>
      <c r="H47" s="57">
        <v>0</v>
      </c>
      <c r="I47" s="57">
        <v>0</v>
      </c>
      <c r="J47" s="57">
        <v>0</v>
      </c>
      <c r="K47" s="57">
        <v>0</v>
      </c>
      <c r="L47" s="57">
        <v>0</v>
      </c>
      <c r="M47" s="57">
        <v>0</v>
      </c>
      <c r="N47" s="57">
        <v>0</v>
      </c>
      <c r="O47" s="57">
        <v>-10.1</v>
      </c>
      <c r="P47" s="57">
        <v>-10.1</v>
      </c>
      <c r="Q47" s="58"/>
      <c r="R47" s="58"/>
      <c r="S47" s="56" t="s">
        <v>92</v>
      </c>
    </row>
    <row r="48" spans="2:19" ht="15" customHeight="1" x14ac:dyDescent="0.25">
      <c r="B48" s="127" t="str">
        <f>HYPERLINK("https://www.pbo.gov.au/elections/2025-general-election/2025-election-commitments-costings/constructing-health-and-engineering-wing-cquniversity-cairns", "ECR-2025-1686")</f>
        <v>ECR-2025-1686</v>
      </c>
      <c r="C48" s="56" t="s">
        <v>93</v>
      </c>
      <c r="D48" s="57">
        <v>-13.8</v>
      </c>
      <c r="E48" s="57">
        <v>-13.7</v>
      </c>
      <c r="F48" s="57">
        <v>0</v>
      </c>
      <c r="G48" s="57">
        <v>0</v>
      </c>
      <c r="H48" s="57">
        <v>0</v>
      </c>
      <c r="I48" s="57">
        <v>0</v>
      </c>
      <c r="J48" s="57">
        <v>0</v>
      </c>
      <c r="K48" s="57">
        <v>0</v>
      </c>
      <c r="L48" s="57">
        <v>0</v>
      </c>
      <c r="M48" s="57">
        <v>0</v>
      </c>
      <c r="N48" s="57">
        <v>0</v>
      </c>
      <c r="O48" s="57">
        <v>-27.5</v>
      </c>
      <c r="P48" s="57">
        <v>-27.5</v>
      </c>
      <c r="Q48" s="58"/>
      <c r="R48" s="58"/>
      <c r="S48" s="56" t="s">
        <v>94</v>
      </c>
    </row>
    <row r="49" spans="2:19" ht="15" customHeight="1" x14ac:dyDescent="0.25">
      <c r="B49" s="127" t="str">
        <f>HYPERLINK("https://www.pbo.gov.au/elections/2025-general-election/2025-election-commitments-costings/Dandenong%20Hospital%20ICU%20upgrade", "ECR-2025-1157")</f>
        <v>ECR-2025-1157</v>
      </c>
      <c r="C49" s="56" t="s">
        <v>95</v>
      </c>
      <c r="D49" s="57">
        <v>-5</v>
      </c>
      <c r="E49" s="57">
        <v>0</v>
      </c>
      <c r="F49" s="57">
        <v>0</v>
      </c>
      <c r="G49" s="57">
        <v>0</v>
      </c>
      <c r="H49" s="57">
        <v>0</v>
      </c>
      <c r="I49" s="57">
        <v>0</v>
      </c>
      <c r="J49" s="57">
        <v>0</v>
      </c>
      <c r="K49" s="57">
        <v>0</v>
      </c>
      <c r="L49" s="57">
        <v>0</v>
      </c>
      <c r="M49" s="57">
        <v>0</v>
      </c>
      <c r="N49" s="57">
        <v>0</v>
      </c>
      <c r="O49" s="57">
        <v>-5</v>
      </c>
      <c r="P49" s="57">
        <v>-5</v>
      </c>
      <c r="Q49" s="58"/>
      <c r="R49" s="58"/>
      <c r="S49" s="56" t="s">
        <v>96</v>
      </c>
    </row>
    <row r="50" spans="2:19" ht="15" customHeight="1" x14ac:dyDescent="0.25">
      <c r="B50" s="127" t="str">
        <f>HYPERLINK("https://www.pbo.gov.au/elections/2025-general-election/2025-election-commitments-costings/fairfield-hospital-emergency-department-expansion", "ECR-2025-1858")</f>
        <v>ECR-2025-1858</v>
      </c>
      <c r="C50" s="56" t="s">
        <v>97</v>
      </c>
      <c r="D50" s="57">
        <v>-20</v>
      </c>
      <c r="E50" s="57">
        <v>-35</v>
      </c>
      <c r="F50" s="57">
        <v>-25</v>
      </c>
      <c r="G50" s="57">
        <v>0</v>
      </c>
      <c r="H50" s="57">
        <v>0</v>
      </c>
      <c r="I50" s="57">
        <v>0</v>
      </c>
      <c r="J50" s="57">
        <v>0</v>
      </c>
      <c r="K50" s="57">
        <v>0</v>
      </c>
      <c r="L50" s="57">
        <v>0</v>
      </c>
      <c r="M50" s="57">
        <v>0</v>
      </c>
      <c r="N50" s="57">
        <v>0</v>
      </c>
      <c r="O50" s="57">
        <v>-80</v>
      </c>
      <c r="P50" s="57">
        <v>-80</v>
      </c>
      <c r="Q50" s="58"/>
      <c r="R50" s="58"/>
      <c r="S50" s="56" t="s">
        <v>98</v>
      </c>
    </row>
    <row r="51" spans="2:19" ht="15" customHeight="1" x14ac:dyDescent="0.25">
      <c r="B51" s="127" t="str">
        <f>HYPERLINK("https://www.pbo.gov.au/elections/2025-general-election/2025-election-commitments-costings/mental-health-embrace-kids", "ECR-2025-1582")</f>
        <v>ECR-2025-1582</v>
      </c>
      <c r="C51" s="56" t="s">
        <v>99</v>
      </c>
      <c r="D51" s="57">
        <v>-1.8</v>
      </c>
      <c r="E51" s="57">
        <v>-1.8</v>
      </c>
      <c r="F51" s="57">
        <v>0</v>
      </c>
      <c r="G51" s="57">
        <v>0</v>
      </c>
      <c r="H51" s="57">
        <v>0</v>
      </c>
      <c r="I51" s="57">
        <v>0</v>
      </c>
      <c r="J51" s="57">
        <v>0</v>
      </c>
      <c r="K51" s="57">
        <v>0</v>
      </c>
      <c r="L51" s="57">
        <v>0</v>
      </c>
      <c r="M51" s="57">
        <v>0</v>
      </c>
      <c r="N51" s="57">
        <v>0</v>
      </c>
      <c r="O51" s="57">
        <v>-3.6</v>
      </c>
      <c r="P51" s="57">
        <v>-3.6</v>
      </c>
      <c r="Q51" s="58"/>
      <c r="R51" s="58"/>
      <c r="S51" s="56" t="s">
        <v>100</v>
      </c>
    </row>
    <row r="52" spans="2:19" ht="15" customHeight="1" x14ac:dyDescent="0.25">
      <c r="B52" s="127" t="str">
        <f>HYPERLINK("https://www.pbo.gov.au/elections/2025-general-election/2025-election-commitments-costings/more-free-mental-health-services", "ECR-2025-1566")</f>
        <v>ECR-2025-1566</v>
      </c>
      <c r="C52" s="56" t="s">
        <v>101</v>
      </c>
      <c r="D52" s="57">
        <v>-21.2</v>
      </c>
      <c r="E52" s="57">
        <v>-185.2</v>
      </c>
      <c r="F52" s="57">
        <v>-330.2</v>
      </c>
      <c r="G52" s="57">
        <v>-576.20000000000005</v>
      </c>
      <c r="H52" s="57">
        <v>-466</v>
      </c>
      <c r="I52" s="57">
        <v>-482</v>
      </c>
      <c r="J52" s="57">
        <v>-493</v>
      </c>
      <c r="K52" s="57">
        <v>-504</v>
      </c>
      <c r="L52" s="57">
        <v>-515</v>
      </c>
      <c r="M52" s="57">
        <v>-526</v>
      </c>
      <c r="N52" s="57">
        <v>-538</v>
      </c>
      <c r="O52" s="57">
        <v>-1112.8</v>
      </c>
      <c r="P52" s="57">
        <v>-4636.8</v>
      </c>
      <c r="Q52" s="58"/>
      <c r="R52" s="58"/>
      <c r="S52" s="56" t="s">
        <v>102</v>
      </c>
    </row>
    <row r="53" spans="2:19" ht="15" customHeight="1" x14ac:dyDescent="0.25">
      <c r="B53" s="127" t="str">
        <f>HYPERLINK("https://www.pbo.gov.au/elections/2025-general-election/2025-election-commitments-costings/new-health-and-housing-clinic-brisbanes-west-end", "ECR-2025-1862")</f>
        <v>ECR-2025-1862</v>
      </c>
      <c r="C53" s="56" t="s">
        <v>103</v>
      </c>
      <c r="D53" s="57">
        <v>-10</v>
      </c>
      <c r="E53" s="57">
        <v>0</v>
      </c>
      <c r="F53" s="57">
        <v>0</v>
      </c>
      <c r="G53" s="57">
        <v>0</v>
      </c>
      <c r="H53" s="57">
        <v>0</v>
      </c>
      <c r="I53" s="57">
        <v>0</v>
      </c>
      <c r="J53" s="57">
        <v>0</v>
      </c>
      <c r="K53" s="57">
        <v>0</v>
      </c>
      <c r="L53" s="57">
        <v>0</v>
      </c>
      <c r="M53" s="57">
        <v>0</v>
      </c>
      <c r="N53" s="57">
        <v>0</v>
      </c>
      <c r="O53" s="57">
        <v>-10</v>
      </c>
      <c r="P53" s="57">
        <v>-10</v>
      </c>
      <c r="Q53" s="58"/>
      <c r="R53" s="58"/>
      <c r="S53" s="56" t="s">
        <v>104</v>
      </c>
    </row>
    <row r="54" spans="2:19" ht="15" customHeight="1" x14ac:dyDescent="0.25">
      <c r="B54" s="127" t="str">
        <f>HYPERLINK("https://www.pbo.gov.au/elections/2025-general-election/2025-election-commitments-costings/preventative-health-programs-far-north-queensland", "ECR-2025-1439")</f>
        <v>ECR-2025-1439</v>
      </c>
      <c r="C54" s="56" t="s">
        <v>105</v>
      </c>
      <c r="D54" s="57">
        <v>-2</v>
      </c>
      <c r="E54" s="57">
        <v>0</v>
      </c>
      <c r="F54" s="57">
        <v>0</v>
      </c>
      <c r="G54" s="57">
        <v>0</v>
      </c>
      <c r="H54" s="57">
        <v>0</v>
      </c>
      <c r="I54" s="57">
        <v>0</v>
      </c>
      <c r="J54" s="57">
        <v>0</v>
      </c>
      <c r="K54" s="57">
        <v>0</v>
      </c>
      <c r="L54" s="57">
        <v>0</v>
      </c>
      <c r="M54" s="57">
        <v>0</v>
      </c>
      <c r="N54" s="57">
        <v>0</v>
      </c>
      <c r="O54" s="57">
        <v>-2</v>
      </c>
      <c r="P54" s="57">
        <v>-2</v>
      </c>
      <c r="Q54" s="58"/>
      <c r="R54" s="58"/>
      <c r="S54" s="56" t="s">
        <v>106</v>
      </c>
    </row>
    <row r="55" spans="2:19" ht="15" customHeight="1" x14ac:dyDescent="0.25">
      <c r="B55" s="127" t="str">
        <f>HYPERLINK("https://www.pbo.gov.au/elections/2025-general-election/2025-election-commitments-costings/providing-inclusive-culturally-safe-healthcare-lgbtiqa-australians", "ECR-2025-1061")</f>
        <v>ECR-2025-1061</v>
      </c>
      <c r="C55" s="56" t="s">
        <v>107</v>
      </c>
      <c r="D55" s="57">
        <v>-4</v>
      </c>
      <c r="E55" s="57">
        <v>-3</v>
      </c>
      <c r="F55" s="57">
        <v>-3</v>
      </c>
      <c r="G55" s="57">
        <v>0</v>
      </c>
      <c r="H55" s="57">
        <v>0</v>
      </c>
      <c r="I55" s="57">
        <v>0</v>
      </c>
      <c r="J55" s="57">
        <v>0</v>
      </c>
      <c r="K55" s="57">
        <v>0</v>
      </c>
      <c r="L55" s="57">
        <v>0</v>
      </c>
      <c r="M55" s="57">
        <v>0</v>
      </c>
      <c r="N55" s="57">
        <v>0</v>
      </c>
      <c r="O55" s="57">
        <v>-10</v>
      </c>
      <c r="P55" s="57">
        <v>-10</v>
      </c>
      <c r="Q55" s="58"/>
      <c r="R55" s="58"/>
      <c r="S55" s="56" t="s">
        <v>108</v>
      </c>
    </row>
    <row r="56" spans="2:19" ht="15" customHeight="1" x14ac:dyDescent="0.25">
      <c r="B56" s="127" t="str">
        <f>HYPERLINK("https://www.pbo.gov.au/elections/2025-general-election/2025-election-commitments-costings/Smithton-health-hub", "ECR-2025-1848")</f>
        <v>ECR-2025-1848</v>
      </c>
      <c r="C56" s="56" t="s">
        <v>109</v>
      </c>
      <c r="D56" s="57">
        <v>-10.1</v>
      </c>
      <c r="E56" s="57">
        <v>0</v>
      </c>
      <c r="F56" s="57">
        <v>0</v>
      </c>
      <c r="G56" s="57">
        <v>0</v>
      </c>
      <c r="H56" s="57">
        <v>0</v>
      </c>
      <c r="I56" s="57">
        <v>0</v>
      </c>
      <c r="J56" s="57">
        <v>0</v>
      </c>
      <c r="K56" s="57">
        <v>0</v>
      </c>
      <c r="L56" s="57">
        <v>0</v>
      </c>
      <c r="M56" s="57">
        <v>0</v>
      </c>
      <c r="N56" s="57">
        <v>0</v>
      </c>
      <c r="O56" s="57">
        <v>-10.1</v>
      </c>
      <c r="P56" s="57">
        <v>-10.1</v>
      </c>
      <c r="Q56" s="58"/>
      <c r="R56" s="58"/>
      <c r="S56" s="56" t="s">
        <v>110</v>
      </c>
    </row>
    <row r="57" spans="2:19" ht="15" customHeight="1" x14ac:dyDescent="0.25">
      <c r="B57" s="127" t="str">
        <f>HYPERLINK("https://www.pbo.gov.au/elections/2025-general-election/2025-election-commitments-costings/Street%20Side%20Medics", "ECR-2025-1007")</f>
        <v>ECR-2025-1007</v>
      </c>
      <c r="C57" s="56" t="s">
        <v>111</v>
      </c>
      <c r="D57" s="57">
        <v>-0.5</v>
      </c>
      <c r="E57" s="57">
        <v>-0.7</v>
      </c>
      <c r="F57" s="57">
        <v>-0.7</v>
      </c>
      <c r="G57" s="57">
        <v>-0.7</v>
      </c>
      <c r="H57" s="57">
        <v>0</v>
      </c>
      <c r="I57" s="57">
        <v>0</v>
      </c>
      <c r="J57" s="57">
        <v>0</v>
      </c>
      <c r="K57" s="57">
        <v>0</v>
      </c>
      <c r="L57" s="57">
        <v>0</v>
      </c>
      <c r="M57" s="57">
        <v>0</v>
      </c>
      <c r="N57" s="57">
        <v>0</v>
      </c>
      <c r="O57" s="57">
        <v>-2.6</v>
      </c>
      <c r="P57" s="57">
        <v>-2.6</v>
      </c>
      <c r="Q57" s="58"/>
      <c r="R57" s="58"/>
      <c r="S57" s="56" t="s">
        <v>112</v>
      </c>
    </row>
    <row r="58" spans="2:19" ht="15" customHeight="1" x14ac:dyDescent="0.25">
      <c r="B58" s="127" t="str">
        <f>HYPERLINK("https://www.pbo.gov.au/elections/2025-general-election/2025-election-commitments-costings/supporting-medical-research", "ECR-2025-1306")</f>
        <v>ECR-2025-1306</v>
      </c>
      <c r="C58" s="56" t="s">
        <v>113</v>
      </c>
      <c r="D58" s="57">
        <v>-2.5</v>
      </c>
      <c r="E58" s="57">
        <v>-2.5</v>
      </c>
      <c r="F58" s="57">
        <v>-2.5</v>
      </c>
      <c r="G58" s="57">
        <v>0</v>
      </c>
      <c r="H58" s="57">
        <v>0</v>
      </c>
      <c r="I58" s="57">
        <v>0</v>
      </c>
      <c r="J58" s="57">
        <v>0</v>
      </c>
      <c r="K58" s="57">
        <v>0</v>
      </c>
      <c r="L58" s="57">
        <v>0</v>
      </c>
      <c r="M58" s="57">
        <v>0</v>
      </c>
      <c r="N58" s="57">
        <v>0</v>
      </c>
      <c r="O58" s="57">
        <v>-7.5</v>
      </c>
      <c r="P58" s="57">
        <v>-7.5</v>
      </c>
      <c r="Q58" s="58"/>
      <c r="R58" s="58"/>
      <c r="S58" s="56" t="s">
        <v>33</v>
      </c>
    </row>
    <row r="59" spans="2:19" ht="15" customHeight="1" x14ac:dyDescent="0.25">
      <c r="B59" s="59" t="s">
        <v>114</v>
      </c>
      <c r="C59" s="59"/>
      <c r="D59" s="60">
        <v>-201.8</v>
      </c>
      <c r="E59" s="60">
        <v>-313.2</v>
      </c>
      <c r="F59" s="60">
        <v>-413.2</v>
      </c>
      <c r="G59" s="60">
        <v>-626</v>
      </c>
      <c r="H59" s="60">
        <v>-514.79999999999995</v>
      </c>
      <c r="I59" s="60">
        <v>-533.1</v>
      </c>
      <c r="J59" s="60">
        <v>-546.5</v>
      </c>
      <c r="K59" s="60">
        <v>-560</v>
      </c>
      <c r="L59" s="60">
        <v>-573.70000000000005</v>
      </c>
      <c r="M59" s="60">
        <v>-587.5</v>
      </c>
      <c r="N59" s="60">
        <v>-602.5</v>
      </c>
      <c r="O59" s="60">
        <v>-1554.2</v>
      </c>
      <c r="P59" s="60">
        <v>-5472.3</v>
      </c>
      <c r="Q59" s="61" t="s">
        <v>29</v>
      </c>
      <c r="R59" s="61"/>
      <c r="S59" s="59" t="s">
        <v>30</v>
      </c>
    </row>
    <row r="60" spans="2:19" ht="15" customHeight="1" x14ac:dyDescent="0.25">
      <c r="B60" s="3" t="s">
        <v>115</v>
      </c>
      <c r="C60" s="3"/>
      <c r="D60" s="52" t="s">
        <v>30</v>
      </c>
      <c r="E60" s="52" t="s">
        <v>30</v>
      </c>
      <c r="F60" s="52" t="s">
        <v>30</v>
      </c>
      <c r="G60" s="52" t="s">
        <v>30</v>
      </c>
      <c r="H60" s="52" t="s">
        <v>30</v>
      </c>
      <c r="I60" s="52" t="s">
        <v>30</v>
      </c>
      <c r="J60" s="52" t="s">
        <v>30</v>
      </c>
      <c r="K60" s="52" t="s">
        <v>30</v>
      </c>
      <c r="L60" s="52" t="s">
        <v>30</v>
      </c>
      <c r="M60" s="52" t="s">
        <v>30</v>
      </c>
      <c r="N60" s="52" t="s">
        <v>30</v>
      </c>
      <c r="O60" s="52" t="s">
        <v>30</v>
      </c>
      <c r="P60" s="52" t="s">
        <v>30</v>
      </c>
      <c r="Q60" s="4"/>
      <c r="R60" s="4"/>
      <c r="S60" s="3" t="s">
        <v>30</v>
      </c>
    </row>
    <row r="61" spans="2:19" ht="15" customHeight="1" x14ac:dyDescent="0.25">
      <c r="B61" s="127" t="str">
        <f>HYPERLINK("https://www.pbo.gov.au/elections/2025-general-election/2025-election-commitments-costings/community-language-schools", "ECR-2025-1878")</f>
        <v>ECR-2025-1878</v>
      </c>
      <c r="C61" s="56" t="s">
        <v>116</v>
      </c>
      <c r="D61" s="57">
        <v>-5.5</v>
      </c>
      <c r="E61" s="57">
        <v>-7.6</v>
      </c>
      <c r="F61" s="57">
        <v>-7.6</v>
      </c>
      <c r="G61" s="57">
        <v>-4.9000000000000004</v>
      </c>
      <c r="H61" s="57">
        <v>0</v>
      </c>
      <c r="I61" s="57">
        <v>0</v>
      </c>
      <c r="J61" s="57">
        <v>0</v>
      </c>
      <c r="K61" s="57">
        <v>0</v>
      </c>
      <c r="L61" s="57">
        <v>0</v>
      </c>
      <c r="M61" s="57">
        <v>0</v>
      </c>
      <c r="N61" s="57">
        <v>0</v>
      </c>
      <c r="O61" s="57">
        <v>-25.6</v>
      </c>
      <c r="P61" s="57">
        <v>-25.6</v>
      </c>
      <c r="Q61" s="61"/>
      <c r="R61" s="61"/>
      <c r="S61" s="56" t="s">
        <v>117</v>
      </c>
    </row>
    <row r="62" spans="2:19" ht="15" customHeight="1" x14ac:dyDescent="0.25">
      <c r="B62" s="127" t="str">
        <f>HYPERLINK("https://www.pbo.gov.au/elections/2025-general-election/2025-election-commitments-costings/increasing-student-visa-fees", "ECR-2025-1891")</f>
        <v>ECR-2025-1891</v>
      </c>
      <c r="C62" s="56" t="s">
        <v>118</v>
      </c>
      <c r="D62" s="57">
        <v>182</v>
      </c>
      <c r="E62" s="57">
        <v>190</v>
      </c>
      <c r="F62" s="57">
        <v>190</v>
      </c>
      <c r="G62" s="57">
        <v>202</v>
      </c>
      <c r="H62" s="57">
        <v>214</v>
      </c>
      <c r="I62" s="57">
        <v>225</v>
      </c>
      <c r="J62" s="57">
        <v>236</v>
      </c>
      <c r="K62" s="57">
        <v>249</v>
      </c>
      <c r="L62" s="57">
        <v>261</v>
      </c>
      <c r="M62" s="57">
        <v>274</v>
      </c>
      <c r="N62" s="57">
        <v>287</v>
      </c>
      <c r="O62" s="57">
        <v>764</v>
      </c>
      <c r="P62" s="57">
        <v>2510</v>
      </c>
      <c r="Q62" s="61"/>
      <c r="R62" s="61"/>
      <c r="S62" s="56" t="s">
        <v>33</v>
      </c>
    </row>
    <row r="63" spans="2:19" ht="15" customHeight="1" x14ac:dyDescent="0.25">
      <c r="B63" s="127" t="str">
        <f>HYPERLINK("https://www.pbo.gov.au/elections/2025-general-election/2025-election-commitments-costings/st-patricks-cathedral-precinct", "ECR-2025-1347")</f>
        <v>ECR-2025-1347</v>
      </c>
      <c r="C63" s="56" t="s">
        <v>119</v>
      </c>
      <c r="D63" s="57">
        <v>-20</v>
      </c>
      <c r="E63" s="57">
        <v>-20</v>
      </c>
      <c r="F63" s="57">
        <v>-20</v>
      </c>
      <c r="G63" s="57">
        <v>0</v>
      </c>
      <c r="H63" s="57">
        <v>0</v>
      </c>
      <c r="I63" s="57">
        <v>0</v>
      </c>
      <c r="J63" s="57">
        <v>0</v>
      </c>
      <c r="K63" s="57">
        <v>0</v>
      </c>
      <c r="L63" s="57">
        <v>0</v>
      </c>
      <c r="M63" s="57">
        <v>0</v>
      </c>
      <c r="N63" s="57">
        <v>0</v>
      </c>
      <c r="O63" s="57">
        <v>-60</v>
      </c>
      <c r="P63" s="57">
        <v>-60</v>
      </c>
      <c r="Q63" s="61"/>
      <c r="R63" s="61"/>
      <c r="S63" s="56" t="s">
        <v>120</v>
      </c>
    </row>
    <row r="64" spans="2:19" ht="15" customHeight="1" x14ac:dyDescent="0.25">
      <c r="B64" s="127" t="str">
        <f>HYPERLINK("https://www.pbo.gov.au/elections/2025-general-election/2025-election-commitments-costings/supporting-multicultural-communities", "ECR-2025-1468")</f>
        <v>ECR-2025-1468</v>
      </c>
      <c r="C64" s="56" t="s">
        <v>121</v>
      </c>
      <c r="D64" s="57">
        <v>-73.8</v>
      </c>
      <c r="E64" s="57">
        <v>-123</v>
      </c>
      <c r="F64" s="57">
        <v>0</v>
      </c>
      <c r="G64" s="57">
        <v>0</v>
      </c>
      <c r="H64" s="57">
        <v>0</v>
      </c>
      <c r="I64" s="57">
        <v>0</v>
      </c>
      <c r="J64" s="57">
        <v>0</v>
      </c>
      <c r="K64" s="57">
        <v>0</v>
      </c>
      <c r="L64" s="57">
        <v>0</v>
      </c>
      <c r="M64" s="57">
        <v>0</v>
      </c>
      <c r="N64" s="57">
        <v>0</v>
      </c>
      <c r="O64" s="57">
        <v>-196.8</v>
      </c>
      <c r="P64" s="57">
        <v>-196.8</v>
      </c>
      <c r="Q64" s="61"/>
      <c r="R64" s="61"/>
      <c r="S64" s="56" t="s">
        <v>33</v>
      </c>
    </row>
    <row r="65" spans="2:20" ht="15" customHeight="1" x14ac:dyDescent="0.25">
      <c r="B65" s="127" t="str">
        <f>HYPERLINK("https://www.pbo.gov.au/elections/2025-general-election/2025-election-commitments-costings/upgrading-infrastructure-fire-stations-perth", "ECR-2025-1753")</f>
        <v>ECR-2025-1753</v>
      </c>
      <c r="C65" s="56" t="s">
        <v>122</v>
      </c>
      <c r="D65" s="57">
        <v>-1.9</v>
      </c>
      <c r="E65" s="57">
        <v>-2</v>
      </c>
      <c r="F65" s="57">
        <v>0</v>
      </c>
      <c r="G65" s="57">
        <v>0</v>
      </c>
      <c r="H65" s="57">
        <v>0</v>
      </c>
      <c r="I65" s="57">
        <v>0</v>
      </c>
      <c r="J65" s="57">
        <v>0</v>
      </c>
      <c r="K65" s="57">
        <v>0</v>
      </c>
      <c r="L65" s="57">
        <v>0</v>
      </c>
      <c r="M65" s="57">
        <v>0</v>
      </c>
      <c r="N65" s="57">
        <v>0</v>
      </c>
      <c r="O65" s="57">
        <v>-3.9</v>
      </c>
      <c r="P65" s="57">
        <v>-3.9</v>
      </c>
      <c r="Q65" s="61"/>
      <c r="R65" s="61"/>
      <c r="S65" s="56" t="s">
        <v>123</v>
      </c>
    </row>
    <row r="66" spans="2:20" ht="15" customHeight="1" x14ac:dyDescent="0.25">
      <c r="B66" s="59" t="s">
        <v>124</v>
      </c>
      <c r="C66" s="59"/>
      <c r="D66" s="60">
        <v>80.8</v>
      </c>
      <c r="E66" s="60">
        <v>37.4</v>
      </c>
      <c r="F66" s="60">
        <v>162.4</v>
      </c>
      <c r="G66" s="60">
        <v>197.1</v>
      </c>
      <c r="H66" s="60">
        <v>214</v>
      </c>
      <c r="I66" s="60">
        <v>225</v>
      </c>
      <c r="J66" s="60">
        <v>236</v>
      </c>
      <c r="K66" s="60">
        <v>249</v>
      </c>
      <c r="L66" s="60">
        <v>261</v>
      </c>
      <c r="M66" s="60">
        <v>274</v>
      </c>
      <c r="N66" s="60">
        <v>287</v>
      </c>
      <c r="O66" s="60">
        <v>477.7</v>
      </c>
      <c r="P66" s="60">
        <v>2223.6999999999998</v>
      </c>
      <c r="Q66" s="61" t="s">
        <v>29</v>
      </c>
      <c r="R66" s="61"/>
      <c r="S66" s="59" t="s">
        <v>30</v>
      </c>
    </row>
    <row r="67" spans="2:20" ht="15" customHeight="1" x14ac:dyDescent="0.25">
      <c r="B67" s="3" t="s">
        <v>125</v>
      </c>
      <c r="C67" s="3"/>
      <c r="D67" s="52" t="s">
        <v>30</v>
      </c>
      <c r="E67" s="52" t="s">
        <v>30</v>
      </c>
      <c r="F67" s="52" t="s">
        <v>30</v>
      </c>
      <c r="G67" s="52" t="s">
        <v>30</v>
      </c>
      <c r="H67" s="52" t="s">
        <v>30</v>
      </c>
      <c r="I67" s="52" t="s">
        <v>30</v>
      </c>
      <c r="J67" s="52" t="s">
        <v>30</v>
      </c>
      <c r="K67" s="52" t="s">
        <v>30</v>
      </c>
      <c r="L67" s="52" t="s">
        <v>30</v>
      </c>
      <c r="M67" s="52" t="s">
        <v>30</v>
      </c>
      <c r="N67" s="52" t="s">
        <v>30</v>
      </c>
      <c r="O67" s="52" t="s">
        <v>30</v>
      </c>
      <c r="P67" s="52" t="s">
        <v>30</v>
      </c>
      <c r="Q67" s="4"/>
      <c r="R67" s="4"/>
      <c r="S67" s="3" t="s">
        <v>30</v>
      </c>
    </row>
    <row r="68" spans="2:20" ht="15" customHeight="1" x14ac:dyDescent="0.25">
      <c r="B68" s="127" t="str">
        <f>HYPERLINK("https://www.pbo.gov.au/elections/2025-general-election/2025-election-commitments-costings/Critical-Minerals-Strategic-Reserve", "ECR-2025-1529")</f>
        <v>ECR-2025-1529</v>
      </c>
      <c r="C68" s="56" t="s">
        <v>126</v>
      </c>
      <c r="D68" s="57">
        <v>-10.199999999999999</v>
      </c>
      <c r="E68" s="57">
        <v>-280</v>
      </c>
      <c r="F68" s="57">
        <v>-407.8</v>
      </c>
      <c r="G68" s="57">
        <v>-293.60000000000002</v>
      </c>
      <c r="H68" s="57">
        <v>-296.60000000000002</v>
      </c>
      <c r="I68" s="57">
        <v>-55.7</v>
      </c>
      <c r="J68" s="57">
        <v>-59.6</v>
      </c>
      <c r="K68" s="57">
        <v>-62.3</v>
      </c>
      <c r="L68" s="57">
        <v>-65.099999999999994</v>
      </c>
      <c r="M68" s="57">
        <v>-68</v>
      </c>
      <c r="N68" s="57">
        <v>-71.2</v>
      </c>
      <c r="O68" s="57">
        <v>-991.6</v>
      </c>
      <c r="P68" s="57">
        <v>-1670.1</v>
      </c>
      <c r="Q68" s="58"/>
      <c r="R68" s="58"/>
      <c r="S68" s="56" t="s">
        <v>127</v>
      </c>
    </row>
    <row r="69" spans="2:20" ht="15" customHeight="1" x14ac:dyDescent="0.25">
      <c r="B69" s="127" t="str">
        <f>HYPERLINK("https://www.pbo.gov.au/elections/2025-general-election/2025-election-commitments-costings/economic-resilience-program", "ECR-2025-1864")</f>
        <v>ECR-2025-1864</v>
      </c>
      <c r="C69" s="56" t="s">
        <v>128</v>
      </c>
      <c r="D69" s="57">
        <v>-3.7</v>
      </c>
      <c r="E69" s="57">
        <v>-20.7</v>
      </c>
      <c r="F69" s="57">
        <v>-21.8</v>
      </c>
      <c r="G69" s="57">
        <v>-22.5</v>
      </c>
      <c r="H69" s="57">
        <v>-24</v>
      </c>
      <c r="I69" s="57">
        <v>-26</v>
      </c>
      <c r="J69" s="57">
        <v>-28.9</v>
      </c>
      <c r="K69" s="57">
        <v>-14.4</v>
      </c>
      <c r="L69" s="57">
        <v>0</v>
      </c>
      <c r="M69" s="57">
        <v>0</v>
      </c>
      <c r="N69" s="57">
        <v>0</v>
      </c>
      <c r="O69" s="57">
        <v>-68.7</v>
      </c>
      <c r="P69" s="57">
        <v>-162</v>
      </c>
      <c r="Q69" s="58"/>
      <c r="R69" s="58"/>
      <c r="S69" s="56" t="s">
        <v>73</v>
      </c>
    </row>
    <row r="70" spans="2:20" ht="15" customHeight="1" x14ac:dyDescent="0.25">
      <c r="B70" s="127" t="str">
        <f>HYPERLINK("https://www.pbo.gov.au/elections/2025-general-election/2025-election-commitments-costings/strengthening-anti-dumping", "ECR-2025-1806")</f>
        <v>ECR-2025-1806</v>
      </c>
      <c r="C70" s="56" t="s">
        <v>129</v>
      </c>
      <c r="D70" s="57">
        <v>-5</v>
      </c>
      <c r="E70" s="57">
        <v>0</v>
      </c>
      <c r="F70" s="57">
        <v>0</v>
      </c>
      <c r="G70" s="57">
        <v>0</v>
      </c>
      <c r="H70" s="57">
        <v>0</v>
      </c>
      <c r="I70" s="57">
        <v>0</v>
      </c>
      <c r="J70" s="57">
        <v>0</v>
      </c>
      <c r="K70" s="57">
        <v>0</v>
      </c>
      <c r="L70" s="57">
        <v>0</v>
      </c>
      <c r="M70" s="57">
        <v>0</v>
      </c>
      <c r="N70" s="57">
        <v>0</v>
      </c>
      <c r="O70" s="57">
        <v>-5</v>
      </c>
      <c r="P70" s="57">
        <v>-5</v>
      </c>
      <c r="Q70" s="58"/>
      <c r="R70" s="58"/>
      <c r="S70" s="56" t="s">
        <v>73</v>
      </c>
    </row>
    <row r="71" spans="2:20" ht="15" customHeight="1" x14ac:dyDescent="0.25">
      <c r="B71" s="127" t="s">
        <v>130</v>
      </c>
      <c r="C71" s="56" t="s">
        <v>131</v>
      </c>
      <c r="D71" s="57">
        <v>0</v>
      </c>
      <c r="E71" s="57">
        <v>0</v>
      </c>
      <c r="F71" s="57">
        <v>0</v>
      </c>
      <c r="G71" s="57">
        <v>0</v>
      </c>
      <c r="H71" s="57">
        <v>0</v>
      </c>
      <c r="I71" s="57">
        <v>0</v>
      </c>
      <c r="J71" s="57">
        <v>0</v>
      </c>
      <c r="K71" s="57">
        <v>0</v>
      </c>
      <c r="L71" s="57">
        <v>0</v>
      </c>
      <c r="M71" s="57">
        <v>0</v>
      </c>
      <c r="N71" s="57">
        <v>0</v>
      </c>
      <c r="O71" s="57">
        <v>0</v>
      </c>
      <c r="P71" s="57">
        <v>0</v>
      </c>
      <c r="Q71" s="58"/>
      <c r="R71" s="58"/>
      <c r="S71" s="56" t="s">
        <v>132</v>
      </c>
    </row>
    <row r="72" spans="2:20" ht="15" customHeight="1" x14ac:dyDescent="0.25">
      <c r="B72" s="59" t="s">
        <v>133</v>
      </c>
      <c r="C72" s="59"/>
      <c r="D72" s="60">
        <v>-18.899999999999999</v>
      </c>
      <c r="E72" s="60">
        <v>-300.7</v>
      </c>
      <c r="F72" s="60">
        <v>-429.6</v>
      </c>
      <c r="G72" s="60">
        <v>-316.10000000000002</v>
      </c>
      <c r="H72" s="60">
        <v>-320.60000000000002</v>
      </c>
      <c r="I72" s="60">
        <v>-81.7</v>
      </c>
      <c r="J72" s="60">
        <v>-88.5</v>
      </c>
      <c r="K72" s="60">
        <v>-76.7</v>
      </c>
      <c r="L72" s="60">
        <v>-65.099999999999994</v>
      </c>
      <c r="M72" s="60">
        <v>-68</v>
      </c>
      <c r="N72" s="60">
        <v>-71.2</v>
      </c>
      <c r="O72" s="60">
        <v>-1065.3</v>
      </c>
      <c r="P72" s="60">
        <v>-1837.1</v>
      </c>
      <c r="Q72" s="61" t="s">
        <v>29</v>
      </c>
      <c r="R72" s="61"/>
      <c r="S72" s="59" t="s">
        <v>30</v>
      </c>
    </row>
    <row r="73" spans="2:20" ht="15" customHeight="1" x14ac:dyDescent="0.25">
      <c r="B73" s="3" t="s">
        <v>134</v>
      </c>
      <c r="C73" s="3"/>
      <c r="D73" s="52" t="s">
        <v>30</v>
      </c>
      <c r="E73" s="52" t="s">
        <v>30</v>
      </c>
      <c r="F73" s="52" t="s">
        <v>30</v>
      </c>
      <c r="G73" s="52" t="s">
        <v>30</v>
      </c>
      <c r="H73" s="52" t="s">
        <v>30</v>
      </c>
      <c r="I73" s="52" t="s">
        <v>30</v>
      </c>
      <c r="J73" s="52" t="s">
        <v>30</v>
      </c>
      <c r="K73" s="52" t="s">
        <v>30</v>
      </c>
      <c r="L73" s="52" t="s">
        <v>30</v>
      </c>
      <c r="M73" s="52" t="s">
        <v>30</v>
      </c>
      <c r="N73" s="52" t="s">
        <v>30</v>
      </c>
      <c r="O73" s="52" t="s">
        <v>30</v>
      </c>
      <c r="P73" s="52" t="s">
        <v>30</v>
      </c>
      <c r="Q73" s="4"/>
      <c r="R73" s="4"/>
      <c r="S73" s="3" t="s">
        <v>30</v>
      </c>
    </row>
    <row r="74" spans="2:20" ht="15" customHeight="1" x14ac:dyDescent="0.25">
      <c r="B74" s="127" t="str">
        <f>HYPERLINK("https://www.pbo.gov.au/elections/2025-general-election/2025-election-commitments-costings/extending-revive-live", "ECR-2025-1654")</f>
        <v>ECR-2025-1654</v>
      </c>
      <c r="C74" s="56" t="s">
        <v>135</v>
      </c>
      <c r="D74" s="57">
        <v>-3.9</v>
      </c>
      <c r="E74" s="57">
        <v>-12.5</v>
      </c>
      <c r="F74" s="57">
        <v>0</v>
      </c>
      <c r="G74" s="57">
        <v>0</v>
      </c>
      <c r="H74" s="57">
        <v>0</v>
      </c>
      <c r="I74" s="57">
        <v>0</v>
      </c>
      <c r="J74" s="57">
        <v>0</v>
      </c>
      <c r="K74" s="57">
        <v>0</v>
      </c>
      <c r="L74" s="57">
        <v>0</v>
      </c>
      <c r="M74" s="57">
        <v>0</v>
      </c>
      <c r="N74" s="57">
        <v>0</v>
      </c>
      <c r="O74" s="57">
        <v>-16.399999999999999</v>
      </c>
      <c r="P74" s="57">
        <v>-16.399999999999999</v>
      </c>
      <c r="Q74" s="58"/>
      <c r="R74" s="58"/>
      <c r="S74" s="56" t="s">
        <v>136</v>
      </c>
    </row>
    <row r="75" spans="2:20" ht="15" customHeight="1" x14ac:dyDescent="0.25">
      <c r="B75" s="127" t="str">
        <f>HYPERLINK("https://www.pbo.gov.au/elections/2025-general-election/2025-election-commitments-costings/funding-smacktalk", "ECR-2025-1384")</f>
        <v>ECR-2025-1384</v>
      </c>
      <c r="C75" s="56" t="s">
        <v>239</v>
      </c>
      <c r="D75" s="57">
        <v>-0.1</v>
      </c>
      <c r="E75" s="57">
        <v>-0.2</v>
      </c>
      <c r="F75" s="57">
        <v>-0.2</v>
      </c>
      <c r="G75" s="57">
        <v>0</v>
      </c>
      <c r="H75" s="57">
        <v>0</v>
      </c>
      <c r="I75" s="57">
        <v>0</v>
      </c>
      <c r="J75" s="57">
        <v>0</v>
      </c>
      <c r="K75" s="57">
        <v>0</v>
      </c>
      <c r="L75" s="57">
        <v>0</v>
      </c>
      <c r="M75" s="57">
        <v>0</v>
      </c>
      <c r="N75" s="57">
        <v>0</v>
      </c>
      <c r="O75" s="57">
        <v>-0.5</v>
      </c>
      <c r="P75" s="57">
        <v>-0.5</v>
      </c>
      <c r="Q75" s="58"/>
      <c r="R75" s="58"/>
      <c r="S75" s="56" t="s">
        <v>137</v>
      </c>
      <c r="T75" s="75"/>
    </row>
    <row r="76" spans="2:20" ht="15" customHeight="1" x14ac:dyDescent="0.25">
      <c r="B76" s="127" t="str">
        <f>HYPERLINK("https://www.pbo.gov.au/elections/2025-general-election/2025-election-commitments-costings/major-and-local-community-infrastructure-projects", "ECR-2025-1389")</f>
        <v>ECR-2025-1389</v>
      </c>
      <c r="C76" s="56" t="s">
        <v>138</v>
      </c>
      <c r="D76" s="57">
        <v>-173.3</v>
      </c>
      <c r="E76" s="57">
        <v>-366.9</v>
      </c>
      <c r="F76" s="57">
        <v>-64.599999999999994</v>
      </c>
      <c r="G76" s="57">
        <v>-3.1</v>
      </c>
      <c r="H76" s="57">
        <v>0</v>
      </c>
      <c r="I76" s="57">
        <v>0</v>
      </c>
      <c r="J76" s="57">
        <v>0</v>
      </c>
      <c r="K76" s="57">
        <v>0</v>
      </c>
      <c r="L76" s="57">
        <v>0</v>
      </c>
      <c r="M76" s="57">
        <v>0</v>
      </c>
      <c r="N76" s="57">
        <v>0</v>
      </c>
      <c r="O76" s="57">
        <v>-607.9</v>
      </c>
      <c r="P76" s="57">
        <v>-607.9</v>
      </c>
      <c r="Q76" s="58"/>
      <c r="R76" s="58"/>
      <c r="S76" s="56" t="s">
        <v>33</v>
      </c>
      <c r="T76" s="76"/>
    </row>
    <row r="77" spans="2:20" ht="15" customHeight="1" x14ac:dyDescent="0.25">
      <c r="B77" s="127" t="str">
        <f>HYPERLINK("https://www.pbo.gov.au/elections/2025-general-election/2025-election-commitments-costings/Online%20safety%20tools%20in%20schools", "ECR-2025-1361")</f>
        <v>ECR-2025-1361</v>
      </c>
      <c r="C77" s="56" t="s">
        <v>139</v>
      </c>
      <c r="D77" s="57">
        <v>0</v>
      </c>
      <c r="E77" s="57">
        <v>-2</v>
      </c>
      <c r="F77" s="57">
        <v>-2</v>
      </c>
      <c r="G77" s="57">
        <v>-2</v>
      </c>
      <c r="H77" s="57">
        <v>0</v>
      </c>
      <c r="I77" s="57">
        <v>0</v>
      </c>
      <c r="J77" s="57">
        <v>0</v>
      </c>
      <c r="K77" s="57">
        <v>0</v>
      </c>
      <c r="L77" s="57">
        <v>0</v>
      </c>
      <c r="M77" s="57">
        <v>0</v>
      </c>
      <c r="N77" s="57">
        <v>0</v>
      </c>
      <c r="O77" s="57">
        <v>-6</v>
      </c>
      <c r="P77" s="57">
        <v>-6</v>
      </c>
      <c r="Q77" s="58"/>
      <c r="R77" s="58"/>
      <c r="S77" s="56" t="s">
        <v>140</v>
      </c>
    </row>
    <row r="78" spans="2:20" ht="15" customHeight="1" x14ac:dyDescent="0.25">
      <c r="B78" s="127" t="s">
        <v>141</v>
      </c>
      <c r="C78" s="56" t="s">
        <v>142</v>
      </c>
      <c r="D78" s="57">
        <v>0</v>
      </c>
      <c r="E78" s="57">
        <v>0</v>
      </c>
      <c r="F78" s="57">
        <v>0</v>
      </c>
      <c r="G78" s="57">
        <v>0</v>
      </c>
      <c r="H78" s="57">
        <v>0</v>
      </c>
      <c r="I78" s="57">
        <v>0</v>
      </c>
      <c r="J78" s="57">
        <v>0</v>
      </c>
      <c r="K78" s="57">
        <v>0</v>
      </c>
      <c r="L78" s="57">
        <v>0</v>
      </c>
      <c r="M78" s="57">
        <v>0</v>
      </c>
      <c r="N78" s="57">
        <v>0</v>
      </c>
      <c r="O78" s="57">
        <v>0</v>
      </c>
      <c r="P78" s="57">
        <v>0</v>
      </c>
      <c r="Q78" s="58"/>
      <c r="R78" s="58"/>
      <c r="S78" s="56" t="s">
        <v>33</v>
      </c>
    </row>
    <row r="79" spans="2:20" ht="15" customHeight="1" x14ac:dyDescent="0.25">
      <c r="B79" s="127" t="str">
        <f>HYPERLINK("https://www.pbo.gov.au/elections/2025-general-election/2025-election-commitments-costings/Supporting%20Australian%20National%20Academy%20of%20Music%27s%20South%20Melbourne%20Town%20Hall%20Redevelopment", "ECR-2025-1319")</f>
        <v>ECR-2025-1319</v>
      </c>
      <c r="C79" s="56" t="s">
        <v>143</v>
      </c>
      <c r="D79" s="57">
        <v>-4.5</v>
      </c>
      <c r="E79" s="57">
        <v>-4</v>
      </c>
      <c r="F79" s="57">
        <v>-4</v>
      </c>
      <c r="G79" s="57">
        <v>0</v>
      </c>
      <c r="H79" s="57">
        <v>0</v>
      </c>
      <c r="I79" s="57">
        <v>0</v>
      </c>
      <c r="J79" s="57">
        <v>0</v>
      </c>
      <c r="K79" s="57">
        <v>0</v>
      </c>
      <c r="L79" s="57">
        <v>0</v>
      </c>
      <c r="M79" s="57">
        <v>0</v>
      </c>
      <c r="N79" s="57">
        <v>0</v>
      </c>
      <c r="O79" s="57">
        <v>-12.5</v>
      </c>
      <c r="P79" s="57">
        <v>-12.5</v>
      </c>
      <c r="Q79" s="58"/>
      <c r="R79" s="58"/>
      <c r="S79" s="56" t="s">
        <v>33</v>
      </c>
    </row>
    <row r="80" spans="2:20" ht="15" customHeight="1" x14ac:dyDescent="0.25">
      <c r="B80" s="59" t="s">
        <v>144</v>
      </c>
      <c r="C80" s="59"/>
      <c r="D80" s="60">
        <v>-181.8</v>
      </c>
      <c r="E80" s="60">
        <v>-385.6</v>
      </c>
      <c r="F80" s="60">
        <v>-70.8</v>
      </c>
      <c r="G80" s="60">
        <v>-5.0999999999999996</v>
      </c>
      <c r="H80" s="60">
        <v>0</v>
      </c>
      <c r="I80" s="60">
        <v>0</v>
      </c>
      <c r="J80" s="60">
        <v>0</v>
      </c>
      <c r="K80" s="60">
        <v>0</v>
      </c>
      <c r="L80" s="60">
        <v>0</v>
      </c>
      <c r="M80" s="60">
        <v>0</v>
      </c>
      <c r="N80" s="60">
        <v>0</v>
      </c>
      <c r="O80" s="60">
        <v>-643.29999999999995</v>
      </c>
      <c r="P80" s="60">
        <v>-643.29999999999995</v>
      </c>
      <c r="Q80" s="61" t="s">
        <v>29</v>
      </c>
      <c r="R80" s="61"/>
      <c r="S80" s="59" t="s">
        <v>30</v>
      </c>
    </row>
    <row r="81" spans="2:19" ht="15" customHeight="1" x14ac:dyDescent="0.25">
      <c r="B81" s="3" t="s">
        <v>145</v>
      </c>
      <c r="C81" s="3"/>
      <c r="D81" s="52" t="s">
        <v>30</v>
      </c>
      <c r="E81" s="52" t="s">
        <v>30</v>
      </c>
      <c r="F81" s="52" t="s">
        <v>30</v>
      </c>
      <c r="G81" s="52" t="s">
        <v>30</v>
      </c>
      <c r="H81" s="52" t="s">
        <v>30</v>
      </c>
      <c r="I81" s="52" t="s">
        <v>30</v>
      </c>
      <c r="J81" s="52" t="s">
        <v>30</v>
      </c>
      <c r="K81" s="52" t="s">
        <v>30</v>
      </c>
      <c r="L81" s="52" t="s">
        <v>30</v>
      </c>
      <c r="M81" s="52" t="s">
        <v>30</v>
      </c>
      <c r="N81" s="52" t="s">
        <v>30</v>
      </c>
      <c r="O81" s="52" t="s">
        <v>30</v>
      </c>
      <c r="P81" s="52" t="s">
        <v>30</v>
      </c>
      <c r="Q81" s="4"/>
      <c r="R81" s="4"/>
      <c r="S81" s="3" t="s">
        <v>30</v>
      </c>
    </row>
    <row r="82" spans="2:19" ht="15" customHeight="1" x14ac:dyDescent="0.25">
      <c r="B82" s="127" t="str">
        <f>HYPERLINK("https://www.pbo.gov.au/elections/2025-general-election/2025-election-commitments-costings/expanding-goanna-academy", "ECR-2025-1206")</f>
        <v>ECR-2025-1206</v>
      </c>
      <c r="C82" s="56" t="s">
        <v>146</v>
      </c>
      <c r="D82" s="57">
        <v>-2.5</v>
      </c>
      <c r="E82" s="57">
        <v>-2</v>
      </c>
      <c r="F82" s="57">
        <v>-1.9</v>
      </c>
      <c r="G82" s="57">
        <v>0</v>
      </c>
      <c r="H82" s="57">
        <v>0</v>
      </c>
      <c r="I82" s="57">
        <v>0</v>
      </c>
      <c r="J82" s="57">
        <v>0</v>
      </c>
      <c r="K82" s="57">
        <v>0</v>
      </c>
      <c r="L82" s="57">
        <v>0</v>
      </c>
      <c r="M82" s="57">
        <v>0</v>
      </c>
      <c r="N82" s="57">
        <v>0</v>
      </c>
      <c r="O82" s="57">
        <v>-6.4</v>
      </c>
      <c r="P82" s="57">
        <v>-6.4</v>
      </c>
      <c r="Q82" s="58"/>
      <c r="R82" s="58"/>
      <c r="S82" s="56" t="s">
        <v>33</v>
      </c>
    </row>
    <row r="83" spans="2:19" ht="15" customHeight="1" x14ac:dyDescent="0.25">
      <c r="B83" s="127" t="str">
        <f>HYPERLINK("https://www.pbo.gov.au/elections/2025-general-election/2025-election-commitments-costings/remediation-master-plans-hunter-mine-sites", "ECR-2025-1195")</f>
        <v>ECR-2025-1195</v>
      </c>
      <c r="C83" s="56" t="s">
        <v>147</v>
      </c>
      <c r="D83" s="57">
        <v>-5</v>
      </c>
      <c r="E83" s="57">
        <v>0</v>
      </c>
      <c r="F83" s="57">
        <v>0</v>
      </c>
      <c r="G83" s="57">
        <v>0</v>
      </c>
      <c r="H83" s="57">
        <v>0</v>
      </c>
      <c r="I83" s="57">
        <v>0</v>
      </c>
      <c r="J83" s="57">
        <v>0</v>
      </c>
      <c r="K83" s="57">
        <v>0</v>
      </c>
      <c r="L83" s="57">
        <v>0</v>
      </c>
      <c r="M83" s="57">
        <v>0</v>
      </c>
      <c r="N83" s="57">
        <v>0</v>
      </c>
      <c r="O83" s="57">
        <v>-5</v>
      </c>
      <c r="P83" s="57">
        <v>-5</v>
      </c>
      <c r="Q83" s="58"/>
      <c r="R83" s="58"/>
      <c r="S83" s="56" t="s">
        <v>33</v>
      </c>
    </row>
    <row r="84" spans="2:19" ht="15" customHeight="1" x14ac:dyDescent="0.25">
      <c r="B84" s="59" t="s">
        <v>148</v>
      </c>
      <c r="C84" s="59"/>
      <c r="D84" s="60">
        <v>-7.5</v>
      </c>
      <c r="E84" s="60">
        <v>-2</v>
      </c>
      <c r="F84" s="60">
        <v>-1.9</v>
      </c>
      <c r="G84" s="60">
        <v>0</v>
      </c>
      <c r="H84" s="60">
        <v>0</v>
      </c>
      <c r="I84" s="60">
        <v>0</v>
      </c>
      <c r="J84" s="60">
        <v>0</v>
      </c>
      <c r="K84" s="60">
        <v>0</v>
      </c>
      <c r="L84" s="60">
        <v>0</v>
      </c>
      <c r="M84" s="60">
        <v>0</v>
      </c>
      <c r="N84" s="60">
        <v>0</v>
      </c>
      <c r="O84" s="60">
        <v>-11.4</v>
      </c>
      <c r="P84" s="60">
        <v>-11.4</v>
      </c>
      <c r="Q84" s="61" t="s">
        <v>29</v>
      </c>
      <c r="R84" s="61"/>
      <c r="S84" s="59" t="s">
        <v>30</v>
      </c>
    </row>
    <row r="85" spans="2:19" ht="15" customHeight="1" x14ac:dyDescent="0.25">
      <c r="B85" s="3" t="s">
        <v>149</v>
      </c>
      <c r="C85" s="3"/>
      <c r="D85" s="52" t="s">
        <v>30</v>
      </c>
      <c r="E85" s="52" t="s">
        <v>30</v>
      </c>
      <c r="F85" s="52" t="s">
        <v>30</v>
      </c>
      <c r="G85" s="52" t="s">
        <v>30</v>
      </c>
      <c r="H85" s="52" t="s">
        <v>30</v>
      </c>
      <c r="I85" s="52" t="s">
        <v>30</v>
      </c>
      <c r="J85" s="52" t="s">
        <v>30</v>
      </c>
      <c r="K85" s="52" t="s">
        <v>30</v>
      </c>
      <c r="L85" s="52" t="s">
        <v>30</v>
      </c>
      <c r="M85" s="52" t="s">
        <v>30</v>
      </c>
      <c r="N85" s="52" t="s">
        <v>30</v>
      </c>
      <c r="O85" s="52" t="s">
        <v>30</v>
      </c>
      <c r="P85" s="52" t="s">
        <v>30</v>
      </c>
      <c r="Q85" s="4"/>
      <c r="R85" s="4"/>
      <c r="S85" s="3" t="s">
        <v>30</v>
      </c>
    </row>
    <row r="86" spans="2:19" ht="15" customHeight="1" x14ac:dyDescent="0.25">
      <c r="B86" s="127" t="str">
        <f>HYPERLINK("https://www.pbo.gov.au/elections/2025-general-election/2025-election-commitments-costings/boosting-innovative-perpetrator-responses", "ECR-2025-1822")</f>
        <v>ECR-2025-1822</v>
      </c>
      <c r="C86" s="56" t="s">
        <v>150</v>
      </c>
      <c r="D86" s="57">
        <v>-4.3</v>
      </c>
      <c r="E86" s="57">
        <v>-4.3</v>
      </c>
      <c r="F86" s="57">
        <v>0</v>
      </c>
      <c r="G86" s="57">
        <v>0</v>
      </c>
      <c r="H86" s="57">
        <v>0</v>
      </c>
      <c r="I86" s="57">
        <v>0</v>
      </c>
      <c r="J86" s="57">
        <v>0</v>
      </c>
      <c r="K86" s="57">
        <v>0</v>
      </c>
      <c r="L86" s="57">
        <v>0</v>
      </c>
      <c r="M86" s="57">
        <v>0</v>
      </c>
      <c r="N86" s="57">
        <v>0</v>
      </c>
      <c r="O86" s="57">
        <v>-8.6</v>
      </c>
      <c r="P86" s="57">
        <v>-8.6</v>
      </c>
      <c r="Q86" s="58"/>
      <c r="R86" s="58"/>
      <c r="S86" s="56" t="s">
        <v>151</v>
      </c>
    </row>
    <row r="87" spans="2:19" ht="15" customHeight="1" x14ac:dyDescent="0.25">
      <c r="B87" s="127" t="str">
        <f>HYPERLINK("https://www.pbo.gov.au/elections/2025-general-election/2025-election-commitments-costings/investing-LGBTIQA-community-connection", "ECR-2025-1245")</f>
        <v>ECR-2025-1245</v>
      </c>
      <c r="C87" s="56" t="s">
        <v>152</v>
      </c>
      <c r="D87" s="57">
        <v>-0.3</v>
      </c>
      <c r="E87" s="57">
        <v>0</v>
      </c>
      <c r="F87" s="57">
        <v>0</v>
      </c>
      <c r="G87" s="57">
        <v>0</v>
      </c>
      <c r="H87" s="57">
        <v>0</v>
      </c>
      <c r="I87" s="57">
        <v>0</v>
      </c>
      <c r="J87" s="57">
        <v>0</v>
      </c>
      <c r="K87" s="57">
        <v>0</v>
      </c>
      <c r="L87" s="57">
        <v>0</v>
      </c>
      <c r="M87" s="57">
        <v>0</v>
      </c>
      <c r="N87" s="57">
        <v>0</v>
      </c>
      <c r="O87" s="57">
        <v>-0.3</v>
      </c>
      <c r="P87" s="57">
        <v>-0.3</v>
      </c>
      <c r="Q87" s="58"/>
      <c r="R87" s="58"/>
      <c r="S87" s="56" t="s">
        <v>153</v>
      </c>
    </row>
    <row r="88" spans="2:19" ht="15" customHeight="1" x14ac:dyDescent="0.25">
      <c r="B88" s="127" t="str">
        <f>HYPERLINK("https://www.pbo.gov.au/elections/2025-general-election/2025-election-commitments-costings/Supporting%20the%20Reverend%20Bill%20Crews%20Foundation", "ECR-2025-1769")</f>
        <v>ECR-2025-1769</v>
      </c>
      <c r="C88" s="56" t="s">
        <v>154</v>
      </c>
      <c r="D88" s="57">
        <v>-3.4</v>
      </c>
      <c r="E88" s="57">
        <v>-3.3</v>
      </c>
      <c r="F88" s="57">
        <v>-3.3</v>
      </c>
      <c r="G88" s="57">
        <v>0</v>
      </c>
      <c r="H88" s="57">
        <v>0</v>
      </c>
      <c r="I88" s="57">
        <v>0</v>
      </c>
      <c r="J88" s="57">
        <v>0</v>
      </c>
      <c r="K88" s="57">
        <v>0</v>
      </c>
      <c r="L88" s="57">
        <v>0</v>
      </c>
      <c r="M88" s="57">
        <v>0</v>
      </c>
      <c r="N88" s="57">
        <v>0</v>
      </c>
      <c r="O88" s="57">
        <v>-10</v>
      </c>
      <c r="P88" s="57">
        <v>-10</v>
      </c>
      <c r="Q88" s="58"/>
      <c r="R88" s="58"/>
      <c r="S88" s="56" t="s">
        <v>155</v>
      </c>
    </row>
    <row r="89" spans="2:19" ht="15" customHeight="1" x14ac:dyDescent="0.25">
      <c r="B89" s="127" t="str">
        <f>HYPERLINK("https://www.pbo.gov.au/elections/2025-general-election/2025-election-commitments-costings/survivors-r-us", "ECR-2025-1612")</f>
        <v>ECR-2025-1612</v>
      </c>
      <c r="C89" s="56" t="s">
        <v>156</v>
      </c>
      <c r="D89" s="57">
        <v>-2.8</v>
      </c>
      <c r="E89" s="57">
        <v>0</v>
      </c>
      <c r="F89" s="57">
        <v>0</v>
      </c>
      <c r="G89" s="57">
        <v>0</v>
      </c>
      <c r="H89" s="57">
        <v>0</v>
      </c>
      <c r="I89" s="57">
        <v>0</v>
      </c>
      <c r="J89" s="57">
        <v>0</v>
      </c>
      <c r="K89" s="57">
        <v>0</v>
      </c>
      <c r="L89" s="57">
        <v>0</v>
      </c>
      <c r="M89" s="57">
        <v>0</v>
      </c>
      <c r="N89" s="57">
        <v>0</v>
      </c>
      <c r="O89" s="57">
        <v>-2.8</v>
      </c>
      <c r="P89" s="57">
        <v>-2.8</v>
      </c>
      <c r="Q89" s="58"/>
      <c r="R89" s="58"/>
      <c r="S89" s="56" t="s">
        <v>157</v>
      </c>
    </row>
    <row r="90" spans="2:19" ht="15" customHeight="1" x14ac:dyDescent="0.25">
      <c r="B90" s="127" t="str">
        <f>HYPERLINK("https://www.pbo.gov.au/elections/2025-general-election/2025-election-commitments-costings/The%20Coast%20Women%E2%80%99s%20and%20Children%E2%80%99s%20Trauma%20Recovery%20Centre", "ECR-2025-1156")</f>
        <v>ECR-2025-1156</v>
      </c>
      <c r="C90" s="56" t="s">
        <v>158</v>
      </c>
      <c r="D90" s="57">
        <v>-16</v>
      </c>
      <c r="E90" s="57">
        <v>-4</v>
      </c>
      <c r="F90" s="57">
        <v>0</v>
      </c>
      <c r="G90" s="57">
        <v>0</v>
      </c>
      <c r="H90" s="57">
        <v>0</v>
      </c>
      <c r="I90" s="57">
        <v>0</v>
      </c>
      <c r="J90" s="57">
        <v>0</v>
      </c>
      <c r="K90" s="57">
        <v>0</v>
      </c>
      <c r="L90" s="57">
        <v>0</v>
      </c>
      <c r="M90" s="57">
        <v>0</v>
      </c>
      <c r="N90" s="57">
        <v>0</v>
      </c>
      <c r="O90" s="57">
        <v>-20</v>
      </c>
      <c r="P90" s="57">
        <v>-20</v>
      </c>
      <c r="Q90" s="58"/>
      <c r="R90" s="58"/>
      <c r="S90" s="56" t="s">
        <v>159</v>
      </c>
    </row>
    <row r="91" spans="2:19" ht="15" customHeight="1" x14ac:dyDescent="0.25">
      <c r="B91" s="59" t="s">
        <v>160</v>
      </c>
      <c r="C91" s="59"/>
      <c r="D91" s="60">
        <v>-26.8</v>
      </c>
      <c r="E91" s="60">
        <v>-11.6</v>
      </c>
      <c r="F91" s="60">
        <v>-3.3</v>
      </c>
      <c r="G91" s="60">
        <v>0</v>
      </c>
      <c r="H91" s="60">
        <v>0</v>
      </c>
      <c r="I91" s="60">
        <v>0</v>
      </c>
      <c r="J91" s="60">
        <v>0</v>
      </c>
      <c r="K91" s="60">
        <v>0</v>
      </c>
      <c r="L91" s="60">
        <v>0</v>
      </c>
      <c r="M91" s="60">
        <v>0</v>
      </c>
      <c r="N91" s="60">
        <v>0</v>
      </c>
      <c r="O91" s="60">
        <v>-41.7</v>
      </c>
      <c r="P91" s="60">
        <v>-41.7</v>
      </c>
      <c r="Q91" s="61" t="s">
        <v>29</v>
      </c>
      <c r="R91" s="61"/>
      <c r="S91" s="59" t="s">
        <v>30</v>
      </c>
    </row>
    <row r="92" spans="2:19" ht="15" customHeight="1" x14ac:dyDescent="0.25">
      <c r="B92" s="3" t="s">
        <v>161</v>
      </c>
      <c r="C92" s="3"/>
      <c r="D92" s="52" t="s">
        <v>30</v>
      </c>
      <c r="E92" s="52" t="s">
        <v>30</v>
      </c>
      <c r="F92" s="52" t="s">
        <v>30</v>
      </c>
      <c r="G92" s="52" t="s">
        <v>30</v>
      </c>
      <c r="H92" s="52" t="s">
        <v>30</v>
      </c>
      <c r="I92" s="52" t="s">
        <v>30</v>
      </c>
      <c r="J92" s="52" t="s">
        <v>30</v>
      </c>
      <c r="K92" s="52" t="s">
        <v>30</v>
      </c>
      <c r="L92" s="52" t="s">
        <v>30</v>
      </c>
      <c r="M92" s="52" t="s">
        <v>30</v>
      </c>
      <c r="N92" s="52" t="s">
        <v>30</v>
      </c>
      <c r="O92" s="52" t="s">
        <v>30</v>
      </c>
      <c r="P92" s="52" t="s">
        <v>30</v>
      </c>
      <c r="Q92" s="4"/>
      <c r="R92" s="4"/>
      <c r="S92" s="3" t="s">
        <v>30</v>
      </c>
    </row>
    <row r="93" spans="2:19" ht="15" customHeight="1" x14ac:dyDescent="0.25">
      <c r="B93" s="127" t="str">
        <f>HYPERLINK("https://www.pbo.gov.au/elections/2025-general-election/2025-election-commitments-costings/1000-instant-tax-deduction-work-related-expenses", "ECR-2025-1700")</f>
        <v>ECR-2025-1700</v>
      </c>
      <c r="C93" s="56" t="s">
        <v>162</v>
      </c>
      <c r="D93" s="57">
        <v>0</v>
      </c>
      <c r="E93" s="57">
        <v>0</v>
      </c>
      <c r="F93" s="57">
        <v>-1239.4000000000001</v>
      </c>
      <c r="G93" s="57">
        <v>-1249.5</v>
      </c>
      <c r="H93" s="57">
        <v>-1289.5</v>
      </c>
      <c r="I93" s="57">
        <v>-1309.5</v>
      </c>
      <c r="J93" s="57">
        <v>-1329.5</v>
      </c>
      <c r="K93" s="57">
        <v>-1349.5</v>
      </c>
      <c r="L93" s="57">
        <v>-1369.5</v>
      </c>
      <c r="M93" s="57">
        <v>-1389.5</v>
      </c>
      <c r="N93" s="57">
        <v>-1409.5</v>
      </c>
      <c r="O93" s="57">
        <v>-2488.9</v>
      </c>
      <c r="P93" s="57">
        <v>-11935.4</v>
      </c>
      <c r="Q93" s="58"/>
      <c r="R93" s="58"/>
      <c r="S93" s="56" t="s">
        <v>33</v>
      </c>
    </row>
    <row r="94" spans="2:19" ht="15" customHeight="1" x14ac:dyDescent="0.25">
      <c r="B94" s="127" t="s">
        <v>163</v>
      </c>
      <c r="C94" s="56" t="s">
        <v>164</v>
      </c>
      <c r="D94" s="57">
        <v>0</v>
      </c>
      <c r="E94" s="57">
        <v>0</v>
      </c>
      <c r="F94" s="57">
        <v>0</v>
      </c>
      <c r="G94" s="57">
        <v>0</v>
      </c>
      <c r="H94" s="57">
        <v>0</v>
      </c>
      <c r="I94" s="57">
        <v>0</v>
      </c>
      <c r="J94" s="57">
        <v>0</v>
      </c>
      <c r="K94" s="57">
        <v>0</v>
      </c>
      <c r="L94" s="57">
        <v>0</v>
      </c>
      <c r="M94" s="57">
        <v>0</v>
      </c>
      <c r="N94" s="57">
        <v>0</v>
      </c>
      <c r="O94" s="57">
        <v>0</v>
      </c>
      <c r="P94" s="57">
        <v>0</v>
      </c>
      <c r="Q94" s="58"/>
      <c r="R94" s="58"/>
      <c r="S94" s="56" t="s">
        <v>165</v>
      </c>
    </row>
    <row r="95" spans="2:19" ht="15" customHeight="1" x14ac:dyDescent="0.25">
      <c r="B95" s="127" t="str">
        <f>HYPERLINK("https://www.pbo.gov.au/elections/2025-general-election/2025-election-commitments-costings/Delivering-100000-homes-and-5-deposits-all-first-home-buyers", "ECR-2025-1344")</f>
        <v>ECR-2025-1344</v>
      </c>
      <c r="C95" s="56" t="s">
        <v>166</v>
      </c>
      <c r="D95" s="57">
        <v>-0.9</v>
      </c>
      <c r="E95" s="57">
        <v>-640.29999999999995</v>
      </c>
      <c r="F95" s="57">
        <v>-981.9</v>
      </c>
      <c r="G95" s="57">
        <v>-1029.5999999999999</v>
      </c>
      <c r="H95" s="57">
        <v>-891.1</v>
      </c>
      <c r="I95" s="57">
        <v>-682.7</v>
      </c>
      <c r="J95" s="57">
        <v>-1031.8</v>
      </c>
      <c r="K95" s="57">
        <v>-824.9</v>
      </c>
      <c r="L95" s="57">
        <v>-1191</v>
      </c>
      <c r="M95" s="57">
        <v>922.4</v>
      </c>
      <c r="N95" s="57">
        <v>952.3</v>
      </c>
      <c r="O95" s="57">
        <v>-2652.7</v>
      </c>
      <c r="P95" s="57">
        <v>-5399.5</v>
      </c>
      <c r="Q95" s="58"/>
      <c r="R95" s="58"/>
      <c r="S95" s="56" t="s">
        <v>167</v>
      </c>
    </row>
    <row r="96" spans="2:19" ht="15" customHeight="1" x14ac:dyDescent="0.25">
      <c r="B96" s="59" t="s">
        <v>168</v>
      </c>
      <c r="C96" s="59"/>
      <c r="D96" s="60">
        <v>-0.9</v>
      </c>
      <c r="E96" s="60">
        <v>-640.29999999999995</v>
      </c>
      <c r="F96" s="60">
        <v>-2221.3000000000002</v>
      </c>
      <c r="G96" s="60">
        <v>-2279.1</v>
      </c>
      <c r="H96" s="60">
        <v>-2180.6</v>
      </c>
      <c r="I96" s="60">
        <v>-1992.2</v>
      </c>
      <c r="J96" s="60">
        <v>-2361.3000000000002</v>
      </c>
      <c r="K96" s="60">
        <v>-2174.4</v>
      </c>
      <c r="L96" s="60">
        <v>-2560.5</v>
      </c>
      <c r="M96" s="60">
        <v>-467.1</v>
      </c>
      <c r="N96" s="60">
        <v>-457.2</v>
      </c>
      <c r="O96" s="60">
        <v>-5141.6000000000004</v>
      </c>
      <c r="P96" s="60">
        <v>-17334.900000000001</v>
      </c>
      <c r="Q96" s="61" t="s">
        <v>29</v>
      </c>
      <c r="R96" s="61"/>
      <c r="S96" s="59" t="s">
        <v>30</v>
      </c>
    </row>
    <row r="97" spans="2:19" ht="15" customHeight="1" x14ac:dyDescent="0.25">
      <c r="B97" s="3" t="s">
        <v>169</v>
      </c>
      <c r="C97" s="3"/>
      <c r="D97" s="52">
        <v>1.9</v>
      </c>
      <c r="E97" s="52">
        <v>26.6</v>
      </c>
      <c r="F97" s="52">
        <v>47.4</v>
      </c>
      <c r="G97" s="52">
        <v>76.5</v>
      </c>
      <c r="H97" s="52">
        <v>96.4</v>
      </c>
      <c r="I97" s="52">
        <v>124.3</v>
      </c>
      <c r="J97" s="52">
        <v>156.30000000000001</v>
      </c>
      <c r="K97" s="52">
        <v>194.5</v>
      </c>
      <c r="L97" s="52">
        <v>248.4</v>
      </c>
      <c r="M97" s="52">
        <v>294.39999999999998</v>
      </c>
      <c r="N97" s="52">
        <v>354.3</v>
      </c>
      <c r="O97" s="52">
        <v>152.4</v>
      </c>
      <c r="P97" s="52">
        <v>1621.1</v>
      </c>
      <c r="Q97" s="5" t="s">
        <v>170</v>
      </c>
      <c r="R97" s="4"/>
      <c r="S97" s="3"/>
    </row>
    <row r="98" spans="2:19" ht="15" customHeight="1" x14ac:dyDescent="0.25">
      <c r="B98" s="6" t="s">
        <v>319</v>
      </c>
      <c r="C98" s="6"/>
      <c r="D98" s="53">
        <v>285.5</v>
      </c>
      <c r="E98" s="53">
        <v>-115.6</v>
      </c>
      <c r="F98" s="53">
        <v>-976.7</v>
      </c>
      <c r="G98" s="53">
        <v>-958.1</v>
      </c>
      <c r="H98" s="53">
        <v>-590.29999999999995</v>
      </c>
      <c r="I98" s="53">
        <v>-27</v>
      </c>
      <c r="J98" s="53">
        <v>-253.4</v>
      </c>
      <c r="K98" s="53">
        <v>113</v>
      </c>
      <c r="L98" s="53">
        <v>-89.3</v>
      </c>
      <c r="M98" s="53">
        <v>2166.5</v>
      </c>
      <c r="N98" s="53">
        <v>2350.9</v>
      </c>
      <c r="O98" s="53">
        <v>-1764.9</v>
      </c>
      <c r="P98" s="53">
        <v>1905.6</v>
      </c>
      <c r="Q98" s="7" t="s">
        <v>171</v>
      </c>
      <c r="R98" s="7" t="s">
        <v>172</v>
      </c>
      <c r="S98" s="6"/>
    </row>
    <row r="99" spans="2:19" ht="15" customHeight="1" x14ac:dyDescent="0.25">
      <c r="B99" s="55" t="s">
        <v>173</v>
      </c>
      <c r="C99" s="3"/>
      <c r="D99" s="52"/>
      <c r="E99" s="52"/>
      <c r="F99" s="52"/>
      <c r="G99" s="52"/>
      <c r="H99" s="52"/>
      <c r="I99" s="52"/>
      <c r="J99" s="52"/>
      <c r="K99" s="52"/>
      <c r="L99" s="52"/>
      <c r="M99" s="52"/>
      <c r="N99" s="52"/>
      <c r="O99" s="52"/>
      <c r="P99" s="52"/>
      <c r="Q99" s="4"/>
      <c r="R99" s="4"/>
      <c r="S99" s="3"/>
    </row>
    <row r="100" spans="2:19" ht="15" customHeight="1" x14ac:dyDescent="0.25">
      <c r="B100" s="55" t="s">
        <v>174</v>
      </c>
      <c r="C100" s="3"/>
      <c r="D100" s="52">
        <v>-0.2</v>
      </c>
      <c r="E100" s="52">
        <v>-15</v>
      </c>
      <c r="F100" s="52">
        <v>-57.8</v>
      </c>
      <c r="G100" s="52">
        <v>-115.1</v>
      </c>
      <c r="H100" s="52">
        <v>-171.6</v>
      </c>
      <c r="I100" s="52">
        <v>-216.6</v>
      </c>
      <c r="J100" s="52">
        <v>-257.5</v>
      </c>
      <c r="K100" s="52">
        <v>-301.2</v>
      </c>
      <c r="L100" s="52">
        <v>-348</v>
      </c>
      <c r="M100" s="52">
        <v>-366.8</v>
      </c>
      <c r="N100" s="52">
        <v>-340</v>
      </c>
      <c r="O100" s="52">
        <v>-188.1</v>
      </c>
      <c r="P100" s="52">
        <v>-2189.8000000000002</v>
      </c>
      <c r="Q100" s="4" t="s">
        <v>175</v>
      </c>
      <c r="R100" s="4"/>
      <c r="S100" s="3"/>
    </row>
    <row r="101" spans="2:19" ht="15" customHeight="1" x14ac:dyDescent="0.25">
      <c r="B101" s="128" t="str">
        <f>HYPERLINK("https://www.pbo.gov.au/elections/2025-general-election/2025-election-commitments-costings/Delivering-100000-homes-and-5-deposits-all-first-home-buyers", "ECR-2025-1344")</f>
        <v>ECR-2025-1344</v>
      </c>
      <c r="C101" s="56" t="s">
        <v>166</v>
      </c>
      <c r="D101" s="57" t="s">
        <v>51</v>
      </c>
      <c r="E101" s="57">
        <v>-10</v>
      </c>
      <c r="F101" s="57">
        <v>-40</v>
      </c>
      <c r="G101" s="57">
        <v>-82</v>
      </c>
      <c r="H101" s="57">
        <v>-125</v>
      </c>
      <c r="I101" s="57">
        <v>-161</v>
      </c>
      <c r="J101" s="57">
        <v>-198</v>
      </c>
      <c r="K101" s="57">
        <v>-239</v>
      </c>
      <c r="L101" s="57">
        <v>-283</v>
      </c>
      <c r="M101" s="57">
        <v>-299</v>
      </c>
      <c r="N101" s="57">
        <v>-269</v>
      </c>
      <c r="O101" s="57">
        <v>-132</v>
      </c>
      <c r="P101" s="57">
        <v>-1706</v>
      </c>
      <c r="Q101" s="58"/>
      <c r="R101" s="58"/>
      <c r="S101" s="56" t="s">
        <v>167</v>
      </c>
    </row>
    <row r="102" spans="2:19" ht="15" customHeight="1" x14ac:dyDescent="0.25">
      <c r="B102" s="128" t="str">
        <f>HYPERLINK("https://www.pbo.gov.au/elections/2025-general-election/2025-election-commitments-costings/Critical-Minerals-Strategic-Reserve", "ECR-2025-1529")</f>
        <v>ECR-2025-1529</v>
      </c>
      <c r="C102" s="56" t="s">
        <v>126</v>
      </c>
      <c r="D102" s="57">
        <v>-0.2</v>
      </c>
      <c r="E102" s="57">
        <v>-5</v>
      </c>
      <c r="F102" s="57">
        <v>-17.8</v>
      </c>
      <c r="G102" s="57">
        <v>-33.1</v>
      </c>
      <c r="H102" s="57">
        <v>-46.6</v>
      </c>
      <c r="I102" s="57">
        <v>-55.7</v>
      </c>
      <c r="J102" s="57">
        <v>-59.6</v>
      </c>
      <c r="K102" s="57">
        <v>-62.3</v>
      </c>
      <c r="L102" s="57">
        <v>-65.099999999999994</v>
      </c>
      <c r="M102" s="57">
        <v>-68</v>
      </c>
      <c r="N102" s="57">
        <v>-71.2</v>
      </c>
      <c r="O102" s="57">
        <v>-56.1</v>
      </c>
      <c r="P102" s="57">
        <v>-484.6</v>
      </c>
      <c r="Q102" s="58"/>
      <c r="R102" s="58"/>
      <c r="S102" s="56" t="s">
        <v>127</v>
      </c>
    </row>
    <row r="103" spans="2:19" ht="15" customHeight="1" x14ac:dyDescent="0.25">
      <c r="B103" s="128" t="str">
        <f>HYPERLINK("https://www.pbo.gov.au/elections/2025-general-election/2025-election-commitments-costings/20-medical-csps-university-tasmania", "ECR-2025-1624")</f>
        <v>ECR-2025-1624</v>
      </c>
      <c r="C103" s="56" t="s">
        <v>176</v>
      </c>
      <c r="D103" s="57" t="s">
        <v>51</v>
      </c>
      <c r="E103" s="57" t="s">
        <v>51</v>
      </c>
      <c r="F103" s="57" t="s">
        <v>51</v>
      </c>
      <c r="G103" s="57" t="s">
        <v>51</v>
      </c>
      <c r="H103" s="57" t="s">
        <v>51</v>
      </c>
      <c r="I103" s="57">
        <v>0.1</v>
      </c>
      <c r="J103" s="57">
        <v>0.1</v>
      </c>
      <c r="K103" s="57">
        <v>0.1</v>
      </c>
      <c r="L103" s="57">
        <v>0.1</v>
      </c>
      <c r="M103" s="57">
        <v>0.2</v>
      </c>
      <c r="N103" s="57">
        <v>0.2</v>
      </c>
      <c r="O103" s="57" t="s">
        <v>51</v>
      </c>
      <c r="P103" s="57">
        <v>0.8</v>
      </c>
      <c r="Q103" s="58"/>
      <c r="R103" s="58"/>
      <c r="S103" s="56" t="s">
        <v>52</v>
      </c>
    </row>
    <row r="104" spans="2:19" ht="15" customHeight="1" x14ac:dyDescent="0.25">
      <c r="B104" s="128" t="str">
        <f>HYPERLINK("https://www.pbo.gov.au/elections/2025-general-election/2025-election-commitments-costings/economic-resilience-program", "ECR-2025-1864")</f>
        <v>ECR-2025-1864</v>
      </c>
      <c r="C104" s="56" t="s">
        <v>128</v>
      </c>
      <c r="D104" s="57">
        <v>0</v>
      </c>
      <c r="E104" s="57">
        <v>0</v>
      </c>
      <c r="F104" s="57">
        <v>0</v>
      </c>
      <c r="G104" s="57">
        <v>0</v>
      </c>
      <c r="H104" s="57">
        <v>0</v>
      </c>
      <c r="I104" s="57">
        <v>0</v>
      </c>
      <c r="J104" s="57">
        <v>0</v>
      </c>
      <c r="K104" s="57">
        <v>0</v>
      </c>
      <c r="L104" s="57">
        <v>0</v>
      </c>
      <c r="M104" s="57">
        <v>0</v>
      </c>
      <c r="N104" s="57">
        <v>0</v>
      </c>
      <c r="O104" s="57">
        <v>0</v>
      </c>
      <c r="P104" s="57">
        <v>0</v>
      </c>
      <c r="Q104" s="58"/>
      <c r="R104" s="58"/>
      <c r="S104" s="56" t="s">
        <v>73</v>
      </c>
    </row>
    <row r="105" spans="2:19" ht="15" customHeight="1" x14ac:dyDescent="0.25">
      <c r="B105" s="3" t="s">
        <v>177</v>
      </c>
      <c r="C105" s="3"/>
      <c r="D105" s="52">
        <v>1.9</v>
      </c>
      <c r="E105" s="52">
        <v>26.6</v>
      </c>
      <c r="F105" s="52">
        <v>47.4</v>
      </c>
      <c r="G105" s="52">
        <v>76.5</v>
      </c>
      <c r="H105" s="52">
        <v>96.4</v>
      </c>
      <c r="I105" s="52">
        <v>124.3</v>
      </c>
      <c r="J105" s="52">
        <v>156.30000000000001</v>
      </c>
      <c r="K105" s="52">
        <v>194.5</v>
      </c>
      <c r="L105" s="52">
        <v>248.4</v>
      </c>
      <c r="M105" s="52">
        <v>294.39999999999998</v>
      </c>
      <c r="N105" s="52">
        <v>354.3</v>
      </c>
      <c r="O105" s="52">
        <v>152.4</v>
      </c>
      <c r="P105" s="52">
        <v>1621.1</v>
      </c>
      <c r="Q105" s="5" t="s">
        <v>170</v>
      </c>
      <c r="R105" s="4"/>
      <c r="S105" s="3"/>
    </row>
    <row r="106" spans="2:19" ht="15" customHeight="1" x14ac:dyDescent="0.25">
      <c r="B106" s="6" t="s">
        <v>320</v>
      </c>
      <c r="C106" s="6"/>
      <c r="D106" s="53">
        <v>1.7</v>
      </c>
      <c r="E106" s="53">
        <v>11.6</v>
      </c>
      <c r="F106" s="53">
        <v>-10.4</v>
      </c>
      <c r="G106" s="53">
        <v>-38.6</v>
      </c>
      <c r="H106" s="53">
        <v>-75.2</v>
      </c>
      <c r="I106" s="53">
        <v>-92.3</v>
      </c>
      <c r="J106" s="53">
        <v>-101.2</v>
      </c>
      <c r="K106" s="53">
        <v>-106.7</v>
      </c>
      <c r="L106" s="53">
        <v>-99.6</v>
      </c>
      <c r="M106" s="53">
        <v>-72.400000000000006</v>
      </c>
      <c r="N106" s="53">
        <v>14.3</v>
      </c>
      <c r="O106" s="53">
        <v>-35.700000000000003</v>
      </c>
      <c r="P106" s="53">
        <v>-568.70000000000005</v>
      </c>
      <c r="Q106" s="7" t="s">
        <v>178</v>
      </c>
      <c r="R106" s="7" t="s">
        <v>179</v>
      </c>
      <c r="S106" s="6"/>
    </row>
    <row r="107" spans="2:19" ht="15" customHeight="1" x14ac:dyDescent="0.25"/>
    <row r="108" spans="2:19" ht="15" customHeight="1" x14ac:dyDescent="0.25">
      <c r="B108" s="14" t="s">
        <v>180</v>
      </c>
      <c r="Q108" s="66"/>
      <c r="R108" s="67"/>
    </row>
    <row r="109" spans="2:19" ht="15" customHeight="1" x14ac:dyDescent="0.25">
      <c r="B109" s="10" t="s">
        <v>181</v>
      </c>
      <c r="Q109" s="66"/>
      <c r="R109" s="67"/>
    </row>
    <row r="110" spans="2:19" ht="15" customHeight="1" x14ac:dyDescent="0.25">
      <c r="B110" s="10" t="s">
        <v>182</v>
      </c>
      <c r="Q110" s="66"/>
      <c r="R110" s="67"/>
    </row>
    <row r="111" spans="2:19" ht="15" customHeight="1" x14ac:dyDescent="0.25">
      <c r="B111" s="10" t="s">
        <v>183</v>
      </c>
      <c r="Q111" s="66"/>
      <c r="R111" s="67"/>
    </row>
    <row r="112" spans="2:19" ht="15" customHeight="1" x14ac:dyDescent="0.25">
      <c r="B112" s="10" t="s">
        <v>184</v>
      </c>
      <c r="Q112" s="66"/>
      <c r="R112" s="67"/>
    </row>
    <row r="113" spans="2:19" ht="15" customHeight="1" x14ac:dyDescent="0.25">
      <c r="B113" s="10" t="s">
        <v>185</v>
      </c>
      <c r="C113" s="69"/>
      <c r="D113" s="70"/>
      <c r="E113" s="70"/>
      <c r="F113" s="70"/>
      <c r="G113" s="70"/>
      <c r="H113" s="70"/>
      <c r="I113" s="70"/>
      <c r="J113" s="70"/>
      <c r="K113" s="70"/>
      <c r="L113" s="70"/>
      <c r="M113" s="70"/>
      <c r="N113" s="70"/>
      <c r="O113" s="70"/>
      <c r="P113" s="70"/>
      <c r="Q113" s="71"/>
      <c r="R113" s="72"/>
      <c r="S113" s="69"/>
    </row>
    <row r="114" spans="2:19" ht="15" customHeight="1" x14ac:dyDescent="0.25">
      <c r="B114" s="68" t="s">
        <v>186</v>
      </c>
      <c r="Q114" s="66"/>
      <c r="R114" s="67"/>
    </row>
    <row r="115" spans="2:19" ht="15" customHeight="1" x14ac:dyDescent="0.25">
      <c r="B115" s="10" t="s">
        <v>187</v>
      </c>
      <c r="Q115" s="66"/>
      <c r="R115" s="67"/>
    </row>
    <row r="116" spans="2:19" ht="15" customHeight="1" x14ac:dyDescent="0.25">
      <c r="Q116" s="66"/>
      <c r="R116" s="67"/>
    </row>
    <row r="117" spans="2:19" x14ac:dyDescent="0.25">
      <c r="B117" s="15" t="s">
        <v>188</v>
      </c>
      <c r="Q117" s="66"/>
      <c r="R117" s="67"/>
    </row>
    <row r="118" spans="2:19" x14ac:dyDescent="0.25">
      <c r="Q118" s="66"/>
      <c r="R118" s="67"/>
    </row>
    <row r="119" spans="2:19" x14ac:dyDescent="0.25">
      <c r="Q119" s="66"/>
      <c r="R119" s="67"/>
    </row>
  </sheetData>
  <mergeCells count="1">
    <mergeCell ref="B1:F1"/>
  </mergeCells>
  <conditionalFormatting sqref="B28 B33">
    <cfRule type="expression" dxfId="0" priority="1">
      <formula>LEFT($E28,3)="ECR"</formula>
    </cfRule>
  </conditionalFormatting>
  <hyperlinks>
    <hyperlink ref="B117" location="Contents!A1" display="Back to contents" xr:uid="{22FA02DB-4F2A-4C61-A995-E0A13571AD5F}"/>
    <hyperlink ref="S104" r:id="rId1" xr:uid="{FBBC7228-2885-4426-B3AF-34B53C9AA73A}"/>
  </hyperlinks>
  <pageMargins left="0.25" right="0.25" top="0.75" bottom="0.75" header="0.3" footer="0.3"/>
  <pageSetup orientation="portrait"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B4B40-D2C4-4AA5-9AA8-76E516A300D8}">
  <sheetPr>
    <tabColor theme="0" tint="-4.9989318521683403E-2"/>
  </sheetPr>
  <dimension ref="A2:X33"/>
  <sheetViews>
    <sheetView showGridLines="0" zoomScaleNormal="100" workbookViewId="0"/>
  </sheetViews>
  <sheetFormatPr defaultColWidth="8.85546875" defaultRowHeight="12" x14ac:dyDescent="0.25"/>
  <cols>
    <col min="1" max="1" width="3.5703125" style="8" customWidth="1"/>
    <col min="2" max="2" width="60.5703125" style="8" customWidth="1"/>
    <col min="3" max="13" width="8.7109375" style="16" customWidth="1"/>
    <col min="14" max="15" width="10.7109375" style="16" customWidth="1"/>
    <col min="16" max="16" width="10.7109375" style="17" customWidth="1"/>
    <col min="17" max="17" width="20.5703125" style="17" customWidth="1"/>
    <col min="18" max="16384" width="8.85546875" style="11"/>
  </cols>
  <sheetData>
    <row r="2" spans="1:18" ht="24" customHeight="1" x14ac:dyDescent="0.25">
      <c r="B2" s="18" t="s">
        <v>191</v>
      </c>
    </row>
    <row r="3" spans="1:18" s="13" customFormat="1" ht="24" customHeight="1" x14ac:dyDescent="0.25">
      <c r="A3" s="12"/>
      <c r="B3" s="30" t="s">
        <v>192</v>
      </c>
      <c r="C3" s="51" t="s">
        <v>17</v>
      </c>
      <c r="D3" s="51" t="s">
        <v>328</v>
      </c>
      <c r="E3" s="51" t="s">
        <v>329</v>
      </c>
      <c r="F3" s="51" t="s">
        <v>330</v>
      </c>
      <c r="G3" s="51" t="s">
        <v>331</v>
      </c>
      <c r="H3" s="51" t="s">
        <v>332</v>
      </c>
      <c r="I3" s="51" t="s">
        <v>333</v>
      </c>
      <c r="J3" s="51" t="s">
        <v>334</v>
      </c>
      <c r="K3" s="51" t="s">
        <v>18</v>
      </c>
      <c r="L3" s="51" t="s">
        <v>19</v>
      </c>
      <c r="M3" s="51" t="s">
        <v>20</v>
      </c>
      <c r="N3" s="51" t="s">
        <v>335</v>
      </c>
      <c r="O3" s="77" t="s">
        <v>21</v>
      </c>
      <c r="P3" s="2" t="s">
        <v>22</v>
      </c>
      <c r="Q3" s="31" t="s">
        <v>23</v>
      </c>
    </row>
    <row r="4" spans="1:18" ht="15" customHeight="1" x14ac:dyDescent="0.25">
      <c r="B4" s="26" t="s">
        <v>193</v>
      </c>
      <c r="C4" s="27">
        <v>-42.2</v>
      </c>
      <c r="D4" s="27">
        <v>-35.4</v>
      </c>
      <c r="E4" s="27">
        <v>-37.1</v>
      </c>
      <c r="F4" s="27">
        <v>-37</v>
      </c>
      <c r="G4" s="27">
        <v>-41.2</v>
      </c>
      <c r="H4" s="27">
        <v>-33.700000000000003</v>
      </c>
      <c r="I4" s="27">
        <v>-32.1</v>
      </c>
      <c r="J4" s="27">
        <v>-32.6</v>
      </c>
      <c r="K4" s="27">
        <v>-22</v>
      </c>
      <c r="L4" s="27">
        <v>-12.8</v>
      </c>
      <c r="M4" s="27">
        <v>-0.9</v>
      </c>
      <c r="N4" s="27">
        <v>-151.6</v>
      </c>
      <c r="O4" s="27">
        <v>-327</v>
      </c>
      <c r="P4" s="28" t="s">
        <v>29</v>
      </c>
      <c r="Q4" s="28" t="s">
        <v>194</v>
      </c>
    </row>
    <row r="5" spans="1:18" s="44" customFormat="1" ht="15" customHeight="1" x14ac:dyDescent="0.25">
      <c r="A5" s="41"/>
      <c r="B5" s="48" t="s">
        <v>240</v>
      </c>
      <c r="C5" s="78">
        <v>-1.5</v>
      </c>
      <c r="D5" s="78">
        <v>-1.2</v>
      </c>
      <c r="E5" s="78">
        <v>-1.2</v>
      </c>
      <c r="F5" s="78">
        <v>-1.1000000000000001</v>
      </c>
      <c r="G5" s="78">
        <v>-1.2</v>
      </c>
      <c r="H5" s="78">
        <v>-0.9</v>
      </c>
      <c r="I5" s="78">
        <v>-0.8</v>
      </c>
      <c r="J5" s="78">
        <v>-0.8</v>
      </c>
      <c r="K5" s="78">
        <v>-0.5</v>
      </c>
      <c r="L5" s="78">
        <v>-0.3</v>
      </c>
      <c r="M5" s="78" t="s">
        <v>51</v>
      </c>
      <c r="N5" s="54"/>
      <c r="O5" s="54"/>
      <c r="P5" s="43"/>
      <c r="Q5" s="43"/>
    </row>
    <row r="6" spans="1:18" ht="15" customHeight="1" x14ac:dyDescent="0.25">
      <c r="B6" s="32" t="s">
        <v>195</v>
      </c>
      <c r="C6" s="33"/>
      <c r="D6" s="33"/>
      <c r="E6" s="33"/>
      <c r="F6" s="33"/>
      <c r="G6" s="33"/>
      <c r="H6" s="33"/>
      <c r="I6" s="33"/>
      <c r="J6" s="33"/>
      <c r="K6" s="33"/>
      <c r="L6" s="33"/>
      <c r="M6" s="33"/>
      <c r="N6" s="33"/>
      <c r="O6" s="33"/>
      <c r="P6" s="34"/>
      <c r="Q6" s="35"/>
    </row>
    <row r="7" spans="1:18" s="21" customFormat="1" ht="15" customHeight="1" x14ac:dyDescent="0.25">
      <c r="A7" s="20"/>
      <c r="B7" s="29" t="s">
        <v>241</v>
      </c>
      <c r="C7" s="79">
        <v>0.3</v>
      </c>
      <c r="D7" s="79">
        <v>0.6</v>
      </c>
      <c r="E7" s="79" t="s">
        <v>51</v>
      </c>
      <c r="F7" s="79" t="s">
        <v>51</v>
      </c>
      <c r="G7" s="79">
        <v>0.2</v>
      </c>
      <c r="H7" s="79">
        <v>0.2</v>
      </c>
      <c r="I7" s="79">
        <v>0.2</v>
      </c>
      <c r="J7" s="79">
        <v>0.4</v>
      </c>
      <c r="K7" s="79">
        <v>0.4</v>
      </c>
      <c r="L7" s="79">
        <v>0.9</v>
      </c>
      <c r="M7" s="79">
        <v>1.1000000000000001</v>
      </c>
      <c r="N7" s="79">
        <v>1</v>
      </c>
      <c r="O7" s="79">
        <v>4.4000000000000004</v>
      </c>
      <c r="P7" s="28" t="s">
        <v>170</v>
      </c>
      <c r="Q7" s="28" t="s">
        <v>196</v>
      </c>
    </row>
    <row r="8" spans="1:18" s="44" customFormat="1" ht="15" customHeight="1" x14ac:dyDescent="0.25">
      <c r="A8" s="41"/>
      <c r="B8" s="48" t="s">
        <v>240</v>
      </c>
      <c r="C8" s="80" t="s">
        <v>51</v>
      </c>
      <c r="D8" s="80" t="s">
        <v>51</v>
      </c>
      <c r="E8" s="80" t="s">
        <v>51</v>
      </c>
      <c r="F8" s="80" t="s">
        <v>51</v>
      </c>
      <c r="G8" s="80" t="s">
        <v>51</v>
      </c>
      <c r="H8" s="80" t="s">
        <v>51</v>
      </c>
      <c r="I8" s="80" t="s">
        <v>51</v>
      </c>
      <c r="J8" s="80" t="s">
        <v>51</v>
      </c>
      <c r="K8" s="80" t="s">
        <v>51</v>
      </c>
      <c r="L8" s="80" t="s">
        <v>51</v>
      </c>
      <c r="M8" s="80" t="s">
        <v>51</v>
      </c>
      <c r="N8" s="89"/>
      <c r="O8" s="89"/>
      <c r="P8" s="45"/>
      <c r="Q8" s="45"/>
    </row>
    <row r="9" spans="1:18" s="21" customFormat="1" ht="15" customHeight="1" x14ac:dyDescent="0.25">
      <c r="A9" s="20"/>
      <c r="B9" s="29" t="s">
        <v>198</v>
      </c>
      <c r="C9" s="79">
        <v>-41.9</v>
      </c>
      <c r="D9" s="79">
        <v>-34.700000000000003</v>
      </c>
      <c r="E9" s="79">
        <v>-37.1</v>
      </c>
      <c r="F9" s="79">
        <v>-37</v>
      </c>
      <c r="G9" s="79">
        <v>-41</v>
      </c>
      <c r="H9" s="79">
        <v>-33.5</v>
      </c>
      <c r="I9" s="79">
        <v>-31.8</v>
      </c>
      <c r="J9" s="79">
        <v>-32.299999999999997</v>
      </c>
      <c r="K9" s="79">
        <v>-21.6</v>
      </c>
      <c r="L9" s="79">
        <v>-11.9</v>
      </c>
      <c r="M9" s="79">
        <v>0.2</v>
      </c>
      <c r="N9" s="79">
        <v>-150.69999999999999</v>
      </c>
      <c r="O9" s="79">
        <v>-322.60000000000002</v>
      </c>
      <c r="P9" s="28" t="s">
        <v>171</v>
      </c>
      <c r="Q9" s="28" t="s">
        <v>326</v>
      </c>
    </row>
    <row r="10" spans="1:18" s="44" customFormat="1" ht="15" customHeight="1" x14ac:dyDescent="0.25">
      <c r="A10" s="41"/>
      <c r="B10" s="48" t="s">
        <v>240</v>
      </c>
      <c r="C10" s="80">
        <v>-1.5</v>
      </c>
      <c r="D10" s="80">
        <v>-1.2</v>
      </c>
      <c r="E10" s="80">
        <v>-1.2</v>
      </c>
      <c r="F10" s="80">
        <v>-1.1000000000000001</v>
      </c>
      <c r="G10" s="80">
        <v>-1.2</v>
      </c>
      <c r="H10" s="80">
        <v>-0.9</v>
      </c>
      <c r="I10" s="80">
        <v>-0.8</v>
      </c>
      <c r="J10" s="80">
        <v>-0.8</v>
      </c>
      <c r="K10" s="80">
        <v>-0.5</v>
      </c>
      <c r="L10" s="80">
        <v>-0.3</v>
      </c>
      <c r="M10" s="80" t="s">
        <v>51</v>
      </c>
      <c r="N10" s="89"/>
      <c r="O10" s="89"/>
      <c r="P10" s="43"/>
      <c r="Q10" s="43"/>
    </row>
    <row r="11" spans="1:18" s="21" customFormat="1" ht="15" customHeight="1" x14ac:dyDescent="0.25">
      <c r="A11" s="8"/>
      <c r="B11" s="14"/>
      <c r="C11" s="16"/>
      <c r="D11" s="16"/>
      <c r="E11" s="16"/>
      <c r="F11" s="16"/>
      <c r="G11" s="16"/>
      <c r="H11" s="16"/>
      <c r="I11" s="16"/>
      <c r="J11" s="16"/>
      <c r="K11" s="16"/>
      <c r="L11" s="16"/>
      <c r="M11" s="16"/>
      <c r="N11" s="16"/>
      <c r="O11" s="16"/>
      <c r="P11" s="17"/>
      <c r="Q11" s="17"/>
    </row>
    <row r="12" spans="1:18" s="44" customFormat="1" ht="15" customHeight="1" x14ac:dyDescent="0.25">
      <c r="A12" s="8"/>
      <c r="B12" s="14" t="s">
        <v>180</v>
      </c>
      <c r="C12" s="16"/>
      <c r="D12" s="16"/>
      <c r="E12" s="16"/>
      <c r="F12" s="16"/>
      <c r="G12" s="16"/>
      <c r="H12" s="16"/>
      <c r="I12" s="16"/>
      <c r="J12" s="16"/>
      <c r="K12" s="16"/>
      <c r="L12" s="16"/>
      <c r="M12" s="16"/>
      <c r="N12" s="16"/>
      <c r="O12" s="16"/>
      <c r="P12" s="17"/>
      <c r="Q12" s="17"/>
    </row>
    <row r="13" spans="1:18" s="21" customFormat="1" ht="15" customHeight="1" x14ac:dyDescent="0.25">
      <c r="A13" s="8"/>
      <c r="B13" s="10" t="s">
        <v>181</v>
      </c>
      <c r="C13" s="16"/>
      <c r="D13" s="16"/>
      <c r="E13" s="16"/>
      <c r="F13" s="16"/>
      <c r="G13" s="16"/>
      <c r="H13" s="16"/>
      <c r="I13" s="16"/>
      <c r="J13" s="16"/>
      <c r="K13" s="16"/>
      <c r="L13" s="16"/>
      <c r="M13" s="16"/>
      <c r="N13" s="16"/>
      <c r="O13" s="16"/>
      <c r="P13" s="17"/>
      <c r="Q13" s="17"/>
    </row>
    <row r="14" spans="1:18" s="47" customFormat="1" ht="15" customHeight="1" x14ac:dyDescent="0.25">
      <c r="A14" s="8"/>
      <c r="B14" s="10" t="s">
        <v>182</v>
      </c>
      <c r="C14" s="16"/>
      <c r="D14" s="16"/>
      <c r="E14" s="16"/>
      <c r="F14" s="16"/>
      <c r="G14" s="16"/>
      <c r="H14" s="16"/>
      <c r="I14" s="16"/>
      <c r="J14" s="16"/>
      <c r="K14" s="16"/>
      <c r="L14" s="16"/>
      <c r="M14" s="16"/>
      <c r="N14" s="16"/>
      <c r="O14" s="16"/>
      <c r="P14" s="17"/>
      <c r="Q14" s="17"/>
      <c r="R14" s="44"/>
    </row>
    <row r="15" spans="1:18" s="9" customFormat="1" ht="15" customHeight="1" x14ac:dyDescent="0.25">
      <c r="A15" s="8"/>
      <c r="B15" s="10" t="s">
        <v>183</v>
      </c>
      <c r="C15" s="16"/>
      <c r="D15" s="16"/>
      <c r="E15" s="16"/>
      <c r="F15" s="16"/>
      <c r="G15" s="16"/>
      <c r="H15" s="16"/>
      <c r="I15" s="16"/>
      <c r="J15" s="16"/>
      <c r="K15" s="16"/>
      <c r="L15" s="16"/>
      <c r="M15" s="16"/>
      <c r="N15" s="16"/>
      <c r="O15" s="16"/>
      <c r="P15" s="17"/>
      <c r="Q15" s="17"/>
    </row>
    <row r="16" spans="1:18" s="9" customFormat="1" ht="15" customHeight="1" x14ac:dyDescent="0.25">
      <c r="A16" s="8"/>
      <c r="B16" s="10" t="s">
        <v>184</v>
      </c>
      <c r="C16" s="16"/>
      <c r="D16" s="16"/>
      <c r="E16" s="16"/>
      <c r="F16" s="16"/>
      <c r="G16" s="16"/>
      <c r="H16" s="16"/>
      <c r="I16" s="16"/>
      <c r="J16" s="16"/>
      <c r="K16" s="16"/>
      <c r="L16" s="16"/>
      <c r="M16" s="16"/>
      <c r="N16" s="16"/>
      <c r="O16" s="16"/>
      <c r="P16" s="17"/>
      <c r="Q16" s="17"/>
    </row>
    <row r="17" spans="1:24" s="9" customFormat="1" ht="15" customHeight="1" x14ac:dyDescent="0.25">
      <c r="A17" s="8"/>
      <c r="B17" s="68" t="s">
        <v>200</v>
      </c>
      <c r="C17" s="73"/>
      <c r="D17" s="73"/>
      <c r="E17" s="73"/>
      <c r="F17" s="73"/>
      <c r="G17" s="73"/>
      <c r="H17" s="73"/>
      <c r="I17" s="73"/>
      <c r="J17" s="73"/>
      <c r="K17" s="73"/>
      <c r="L17" s="73"/>
      <c r="M17" s="73"/>
      <c r="N17" s="73"/>
      <c r="O17" s="73"/>
      <c r="P17" s="74"/>
      <c r="Q17" s="74"/>
    </row>
    <row r="18" spans="1:24" s="9" customFormat="1" ht="15" customHeight="1" x14ac:dyDescent="0.25">
      <c r="A18" s="8"/>
      <c r="B18" s="8"/>
      <c r="C18" s="16"/>
      <c r="D18" s="16"/>
      <c r="E18" s="16"/>
      <c r="F18" s="16"/>
      <c r="G18" s="16"/>
      <c r="H18" s="16"/>
      <c r="I18" s="16"/>
      <c r="J18" s="16"/>
      <c r="K18" s="16"/>
      <c r="L18" s="16"/>
      <c r="M18" s="16"/>
      <c r="N18" s="16"/>
      <c r="O18" s="16"/>
      <c r="P18" s="17"/>
      <c r="Q18" s="17"/>
    </row>
    <row r="19" spans="1:24" s="9" customFormat="1" ht="15" customHeight="1" x14ac:dyDescent="0.25">
      <c r="A19" s="8"/>
      <c r="B19" s="15" t="s">
        <v>188</v>
      </c>
      <c r="C19" s="16"/>
      <c r="D19" s="16"/>
      <c r="E19" s="16"/>
      <c r="F19" s="16"/>
      <c r="G19" s="16"/>
      <c r="H19" s="16"/>
      <c r="I19" s="16"/>
      <c r="J19" s="16"/>
      <c r="K19" s="16"/>
      <c r="L19" s="16"/>
      <c r="M19" s="16"/>
      <c r="N19" s="16"/>
      <c r="O19" s="16"/>
      <c r="P19" s="17"/>
      <c r="Q19" s="17"/>
    </row>
    <row r="20" spans="1:24" s="9" customFormat="1" ht="15" customHeight="1" x14ac:dyDescent="0.25">
      <c r="A20" s="8"/>
      <c r="B20" s="8"/>
      <c r="C20" s="16"/>
      <c r="D20" s="16"/>
      <c r="E20" s="16"/>
      <c r="F20" s="16"/>
      <c r="G20" s="16"/>
      <c r="H20" s="16"/>
      <c r="I20" s="16"/>
      <c r="J20" s="16"/>
      <c r="K20" s="16"/>
      <c r="L20" s="16"/>
      <c r="M20" s="16"/>
      <c r="N20" s="16"/>
      <c r="O20" s="16"/>
      <c r="P20" s="17"/>
      <c r="Q20" s="17"/>
    </row>
    <row r="21" spans="1:24" ht="15" customHeight="1" x14ac:dyDescent="0.25">
      <c r="R21" s="9"/>
      <c r="S21" s="9"/>
      <c r="T21" s="9"/>
      <c r="U21" s="9"/>
      <c r="V21" s="9"/>
      <c r="W21" s="9"/>
      <c r="X21" s="9"/>
    </row>
    <row r="22" spans="1:24" ht="15" customHeight="1" x14ac:dyDescent="0.25">
      <c r="R22" s="9"/>
      <c r="S22" s="9"/>
      <c r="T22" s="9"/>
      <c r="U22" s="9"/>
      <c r="V22" s="9"/>
      <c r="W22" s="9"/>
      <c r="X22" s="9"/>
    </row>
    <row r="23" spans="1:24" ht="15" customHeight="1" x14ac:dyDescent="0.25">
      <c r="R23" s="9"/>
      <c r="S23" s="9"/>
      <c r="T23" s="9"/>
      <c r="U23" s="9"/>
      <c r="V23" s="9"/>
      <c r="W23" s="9"/>
      <c r="X23" s="9"/>
    </row>
    <row r="24" spans="1:24" ht="15" customHeight="1" x14ac:dyDescent="0.25">
      <c r="R24" s="9"/>
      <c r="S24" s="9"/>
      <c r="T24" s="9"/>
      <c r="U24" s="9"/>
      <c r="V24" s="9"/>
      <c r="W24" s="9"/>
      <c r="X24" s="9"/>
    </row>
    <row r="25" spans="1:24" ht="12" customHeight="1" x14ac:dyDescent="0.25">
      <c r="R25" s="9"/>
      <c r="S25" s="9"/>
      <c r="T25" s="9"/>
      <c r="U25" s="9"/>
      <c r="V25" s="9"/>
      <c r="W25" s="9"/>
      <c r="X25" s="9"/>
    </row>
    <row r="26" spans="1:24" ht="12" customHeight="1" x14ac:dyDescent="0.25"/>
    <row r="27" spans="1:24" ht="12" customHeight="1" x14ac:dyDescent="0.25"/>
    <row r="28" spans="1:24" ht="12" customHeight="1" x14ac:dyDescent="0.25"/>
    <row r="29" spans="1:24" ht="12" customHeight="1" x14ac:dyDescent="0.25"/>
    <row r="30" spans="1:24" ht="12" customHeight="1" x14ac:dyDescent="0.25"/>
    <row r="31" spans="1:24" ht="12" customHeight="1" x14ac:dyDescent="0.25"/>
    <row r="32" spans="1:24" ht="12" customHeight="1" x14ac:dyDescent="0.25"/>
    <row r="33" ht="12" customHeight="1" x14ac:dyDescent="0.25"/>
  </sheetData>
  <hyperlinks>
    <hyperlink ref="B19" location="Contents!A1" display="Back to contents" xr:uid="{D89C4564-8590-4B62-9E40-E0A7EF3223AD}"/>
  </hyperlinks>
  <pageMargins left="0.25" right="0.25"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45D84-E591-4A30-9566-16D14288B098}">
  <sheetPr>
    <tabColor theme="0" tint="-4.9989318521683403E-2"/>
  </sheetPr>
  <dimension ref="A2:X29"/>
  <sheetViews>
    <sheetView showGridLines="0" zoomScaleNormal="100" workbookViewId="0"/>
  </sheetViews>
  <sheetFormatPr defaultColWidth="8.85546875" defaultRowHeight="12" x14ac:dyDescent="0.25"/>
  <cols>
    <col min="1" max="1" width="3.7109375" style="8" customWidth="1"/>
    <col min="2" max="2" width="60.5703125" style="8" customWidth="1"/>
    <col min="3" max="13" width="8.7109375" style="16" customWidth="1"/>
    <col min="14" max="15" width="10.7109375" style="16" customWidth="1"/>
    <col min="16" max="16" width="10.7109375" style="17" customWidth="1"/>
    <col min="17" max="17" width="20.5703125" style="17" customWidth="1"/>
    <col min="18" max="16384" width="8.85546875" style="11"/>
  </cols>
  <sheetData>
    <row r="2" spans="1:18" ht="24" customHeight="1" x14ac:dyDescent="0.25">
      <c r="B2" s="18" t="s">
        <v>201</v>
      </c>
    </row>
    <row r="3" spans="1:18" s="13" customFormat="1" ht="24" customHeight="1" x14ac:dyDescent="0.25">
      <c r="A3" s="12"/>
      <c r="B3" s="36" t="s">
        <v>192</v>
      </c>
      <c r="C3" s="51" t="s">
        <v>17</v>
      </c>
      <c r="D3" s="51" t="s">
        <v>328</v>
      </c>
      <c r="E3" s="51" t="s">
        <v>329</v>
      </c>
      <c r="F3" s="51" t="s">
        <v>330</v>
      </c>
      <c r="G3" s="51" t="s">
        <v>331</v>
      </c>
      <c r="H3" s="51" t="s">
        <v>332</v>
      </c>
      <c r="I3" s="51" t="s">
        <v>333</v>
      </c>
      <c r="J3" s="51" t="s">
        <v>334</v>
      </c>
      <c r="K3" s="51" t="s">
        <v>18</v>
      </c>
      <c r="L3" s="51" t="s">
        <v>19</v>
      </c>
      <c r="M3" s="51" t="s">
        <v>20</v>
      </c>
      <c r="N3" s="51" t="s">
        <v>335</v>
      </c>
      <c r="O3" s="77" t="s">
        <v>21</v>
      </c>
      <c r="P3" s="22" t="s">
        <v>22</v>
      </c>
      <c r="Q3" s="37" t="s">
        <v>23</v>
      </c>
    </row>
    <row r="4" spans="1:18" ht="15" customHeight="1" x14ac:dyDescent="0.25">
      <c r="B4" s="26" t="s">
        <v>202</v>
      </c>
      <c r="C4" s="27">
        <v>-44.2</v>
      </c>
      <c r="D4" s="27">
        <v>-32.1</v>
      </c>
      <c r="E4" s="27">
        <v>-39.4</v>
      </c>
      <c r="F4" s="27">
        <v>-37.299999999999997</v>
      </c>
      <c r="G4" s="27">
        <v>-43.4</v>
      </c>
      <c r="H4" s="27">
        <v>-36.6</v>
      </c>
      <c r="I4" s="27">
        <v>-33.299999999999997</v>
      </c>
      <c r="J4" s="27">
        <v>-32.700000000000003</v>
      </c>
      <c r="K4" s="27">
        <v>-20.9</v>
      </c>
      <c r="L4" s="27">
        <v>-11.1</v>
      </c>
      <c r="M4" s="27">
        <v>2.2999999999999998</v>
      </c>
      <c r="N4" s="27">
        <v>-153</v>
      </c>
      <c r="O4" s="27">
        <v>-328.7</v>
      </c>
      <c r="P4" s="28" t="s">
        <v>29</v>
      </c>
      <c r="Q4" s="28" t="s">
        <v>194</v>
      </c>
    </row>
    <row r="5" spans="1:18" s="44" customFormat="1" ht="15" customHeight="1" x14ac:dyDescent="0.25">
      <c r="A5" s="41"/>
      <c r="B5" s="48" t="s">
        <v>240</v>
      </c>
      <c r="C5" s="78">
        <v>-1.5</v>
      </c>
      <c r="D5" s="78">
        <v>-1.1000000000000001</v>
      </c>
      <c r="E5" s="78">
        <v>-1.3</v>
      </c>
      <c r="F5" s="78">
        <v>-1.1000000000000001</v>
      </c>
      <c r="G5" s="78">
        <v>-1.2</v>
      </c>
      <c r="H5" s="78">
        <v>-1</v>
      </c>
      <c r="I5" s="78">
        <v>-0.9</v>
      </c>
      <c r="J5" s="78">
        <v>-0.8</v>
      </c>
      <c r="K5" s="78">
        <v>-0.5</v>
      </c>
      <c r="L5" s="78">
        <v>-0.2</v>
      </c>
      <c r="M5" s="78" t="s">
        <v>51</v>
      </c>
      <c r="N5" s="54"/>
      <c r="O5" s="54"/>
      <c r="P5" s="43"/>
      <c r="Q5" s="43"/>
    </row>
    <row r="6" spans="1:18" ht="15" customHeight="1" x14ac:dyDescent="0.25">
      <c r="B6" s="32" t="s">
        <v>195</v>
      </c>
      <c r="C6" s="25"/>
      <c r="D6" s="25"/>
      <c r="E6" s="25"/>
      <c r="F6" s="25"/>
      <c r="G6" s="25"/>
      <c r="H6" s="25"/>
      <c r="I6" s="25"/>
      <c r="J6" s="25"/>
      <c r="K6" s="25"/>
      <c r="L6" s="25"/>
      <c r="M6" s="25"/>
      <c r="N6" s="25"/>
      <c r="O6" s="25"/>
      <c r="P6" s="34"/>
      <c r="Q6" s="35"/>
    </row>
    <row r="7" spans="1:18" ht="15" customHeight="1" x14ac:dyDescent="0.25">
      <c r="B7" s="29" t="s">
        <v>242</v>
      </c>
      <c r="C7" s="27">
        <v>0.1</v>
      </c>
      <c r="D7" s="27">
        <v>0.4</v>
      </c>
      <c r="E7" s="27" t="s">
        <v>51</v>
      </c>
      <c r="F7" s="27" t="s">
        <v>51</v>
      </c>
      <c r="G7" s="27">
        <v>0.2</v>
      </c>
      <c r="H7" s="27">
        <v>0.2</v>
      </c>
      <c r="I7" s="27">
        <v>0.3</v>
      </c>
      <c r="J7" s="27">
        <v>0.4</v>
      </c>
      <c r="K7" s="27">
        <v>0.4</v>
      </c>
      <c r="L7" s="27">
        <v>1.1000000000000001</v>
      </c>
      <c r="M7" s="27">
        <v>1.2</v>
      </c>
      <c r="N7" s="27">
        <v>0.6</v>
      </c>
      <c r="O7" s="27">
        <v>4.3</v>
      </c>
      <c r="P7" s="28" t="s">
        <v>170</v>
      </c>
      <c r="Q7" s="28" t="s">
        <v>203</v>
      </c>
    </row>
    <row r="8" spans="1:18" s="44" customFormat="1" ht="15" customHeight="1" x14ac:dyDescent="0.25">
      <c r="A8" s="41"/>
      <c r="B8" s="48" t="s">
        <v>240</v>
      </c>
      <c r="C8" s="42" t="s">
        <v>51</v>
      </c>
      <c r="D8" s="42" t="s">
        <v>51</v>
      </c>
      <c r="E8" s="42" t="s">
        <v>51</v>
      </c>
      <c r="F8" s="42" t="s">
        <v>51</v>
      </c>
      <c r="G8" s="42" t="s">
        <v>51</v>
      </c>
      <c r="H8" s="42" t="s">
        <v>51</v>
      </c>
      <c r="I8" s="42" t="s">
        <v>51</v>
      </c>
      <c r="J8" s="42" t="s">
        <v>51</v>
      </c>
      <c r="K8" s="42" t="s">
        <v>51</v>
      </c>
      <c r="L8" s="42" t="s">
        <v>51</v>
      </c>
      <c r="M8" s="42" t="s">
        <v>51</v>
      </c>
      <c r="N8" s="54"/>
      <c r="O8" s="54"/>
      <c r="P8" s="45"/>
      <c r="Q8" s="45"/>
    </row>
    <row r="9" spans="1:18" ht="15" customHeight="1" x14ac:dyDescent="0.25">
      <c r="B9" s="29" t="s">
        <v>204</v>
      </c>
      <c r="C9" s="27">
        <v>-44.1</v>
      </c>
      <c r="D9" s="27">
        <v>-31.7</v>
      </c>
      <c r="E9" s="27">
        <v>-39.4</v>
      </c>
      <c r="F9" s="27">
        <v>-37.200000000000003</v>
      </c>
      <c r="G9" s="27">
        <v>-43.3</v>
      </c>
      <c r="H9" s="27">
        <v>-36.299999999999997</v>
      </c>
      <c r="I9" s="27">
        <v>-33</v>
      </c>
      <c r="J9" s="27">
        <v>-32.299999999999997</v>
      </c>
      <c r="K9" s="27">
        <v>-20.5</v>
      </c>
      <c r="L9" s="27">
        <v>-10</v>
      </c>
      <c r="M9" s="27">
        <v>3.5</v>
      </c>
      <c r="N9" s="27">
        <v>-152.4</v>
      </c>
      <c r="O9" s="27">
        <v>-324.3</v>
      </c>
      <c r="P9" s="28" t="s">
        <v>171</v>
      </c>
      <c r="Q9" s="28" t="s">
        <v>326</v>
      </c>
    </row>
    <row r="10" spans="1:18" s="47" customFormat="1" ht="15" customHeight="1" x14ac:dyDescent="0.25">
      <c r="A10" s="41"/>
      <c r="B10" s="48" t="s">
        <v>240</v>
      </c>
      <c r="C10" s="42">
        <v>-1.5</v>
      </c>
      <c r="D10" s="42">
        <v>-1.1000000000000001</v>
      </c>
      <c r="E10" s="42">
        <v>-1.3</v>
      </c>
      <c r="F10" s="42">
        <v>-1.1000000000000001</v>
      </c>
      <c r="G10" s="42">
        <v>-1.2</v>
      </c>
      <c r="H10" s="42">
        <v>-1</v>
      </c>
      <c r="I10" s="42">
        <v>-0.9</v>
      </c>
      <c r="J10" s="42">
        <v>-0.8</v>
      </c>
      <c r="K10" s="42">
        <v>-0.5</v>
      </c>
      <c r="L10" s="42">
        <v>-0.2</v>
      </c>
      <c r="M10" s="42">
        <v>0.1</v>
      </c>
      <c r="N10" s="54"/>
      <c r="O10" s="54"/>
      <c r="P10" s="43"/>
      <c r="Q10" s="43"/>
      <c r="R10" s="44"/>
    </row>
    <row r="11" spans="1:18" s="9" customFormat="1" ht="15" customHeight="1" x14ac:dyDescent="0.25">
      <c r="A11" s="8"/>
      <c r="B11" s="14"/>
      <c r="C11" s="16"/>
      <c r="D11" s="16"/>
      <c r="E11" s="16"/>
      <c r="F11" s="16"/>
      <c r="G11" s="16"/>
      <c r="H11" s="16"/>
      <c r="I11" s="16"/>
      <c r="J11" s="16"/>
      <c r="K11" s="16"/>
      <c r="L11" s="16"/>
      <c r="M11" s="16"/>
      <c r="N11" s="16"/>
      <c r="O11" s="16"/>
      <c r="P11" s="17"/>
      <c r="Q11" s="17"/>
    </row>
    <row r="12" spans="1:18" s="9" customFormat="1" ht="15" customHeight="1" x14ac:dyDescent="0.25">
      <c r="A12" s="8"/>
      <c r="B12" s="14" t="s">
        <v>180</v>
      </c>
      <c r="C12" s="16"/>
      <c r="D12" s="16"/>
      <c r="E12" s="16"/>
      <c r="F12" s="16"/>
      <c r="G12" s="16"/>
      <c r="H12" s="16"/>
      <c r="I12" s="16"/>
      <c r="J12" s="16"/>
      <c r="K12" s="16"/>
      <c r="L12" s="16"/>
      <c r="M12" s="16"/>
      <c r="N12" s="16"/>
      <c r="O12" s="16"/>
      <c r="P12" s="17"/>
      <c r="Q12" s="17"/>
    </row>
    <row r="13" spans="1:18" s="9" customFormat="1" ht="15" customHeight="1" x14ac:dyDescent="0.25">
      <c r="A13" s="8"/>
      <c r="B13" s="10" t="s">
        <v>181</v>
      </c>
      <c r="C13" s="16"/>
      <c r="D13" s="16"/>
      <c r="E13" s="16"/>
      <c r="F13" s="16"/>
      <c r="G13" s="16"/>
      <c r="H13" s="16"/>
      <c r="I13" s="16"/>
      <c r="J13" s="16"/>
      <c r="K13" s="16"/>
      <c r="L13" s="16"/>
      <c r="M13" s="16"/>
      <c r="N13" s="16"/>
      <c r="O13" s="16"/>
      <c r="P13" s="17"/>
      <c r="Q13" s="17"/>
    </row>
    <row r="14" spans="1:18" s="9" customFormat="1" ht="15" customHeight="1" x14ac:dyDescent="0.25">
      <c r="A14" s="8"/>
      <c r="B14" s="10" t="s">
        <v>182</v>
      </c>
      <c r="C14" s="16"/>
      <c r="D14" s="16"/>
      <c r="E14" s="16"/>
      <c r="F14" s="16"/>
      <c r="G14" s="16"/>
      <c r="H14" s="16"/>
      <c r="I14" s="16"/>
      <c r="J14" s="16"/>
      <c r="K14" s="16"/>
      <c r="L14" s="16"/>
      <c r="M14" s="16"/>
      <c r="N14" s="16"/>
      <c r="O14" s="16"/>
      <c r="P14" s="17"/>
      <c r="Q14" s="17"/>
    </row>
    <row r="15" spans="1:18" s="9" customFormat="1" ht="15" customHeight="1" x14ac:dyDescent="0.25">
      <c r="A15" s="8"/>
      <c r="B15" s="10" t="s">
        <v>183</v>
      </c>
      <c r="C15" s="16"/>
      <c r="D15" s="16"/>
      <c r="E15" s="16"/>
      <c r="F15" s="16"/>
      <c r="G15" s="16"/>
      <c r="H15" s="16"/>
      <c r="I15" s="16"/>
      <c r="J15" s="16"/>
      <c r="K15" s="16"/>
      <c r="L15" s="16"/>
      <c r="M15" s="16"/>
      <c r="N15" s="16"/>
      <c r="O15" s="16"/>
      <c r="P15" s="17"/>
      <c r="Q15" s="17"/>
    </row>
    <row r="16" spans="1:18" s="9" customFormat="1" ht="15" customHeight="1" x14ac:dyDescent="0.25">
      <c r="A16" s="8"/>
      <c r="B16" s="10" t="s">
        <v>184</v>
      </c>
      <c r="C16" s="16"/>
      <c r="D16" s="16"/>
      <c r="E16" s="16"/>
      <c r="F16" s="16"/>
      <c r="G16" s="16"/>
      <c r="H16" s="16"/>
      <c r="I16" s="16"/>
      <c r="J16" s="16"/>
      <c r="K16" s="16"/>
      <c r="L16" s="16"/>
      <c r="M16" s="16"/>
      <c r="N16" s="16"/>
      <c r="O16" s="16"/>
      <c r="P16" s="17"/>
      <c r="Q16" s="17"/>
    </row>
    <row r="17" spans="1:24" s="9" customFormat="1" ht="15" customHeight="1" x14ac:dyDescent="0.25">
      <c r="A17" s="8"/>
      <c r="B17" s="68" t="s">
        <v>200</v>
      </c>
      <c r="C17" s="73"/>
      <c r="D17" s="73"/>
      <c r="E17" s="73"/>
      <c r="F17" s="73"/>
      <c r="G17" s="73"/>
      <c r="H17" s="73"/>
      <c r="I17" s="73"/>
      <c r="J17" s="73"/>
      <c r="K17" s="73"/>
      <c r="L17" s="73"/>
      <c r="M17" s="73"/>
      <c r="N17" s="73"/>
      <c r="O17" s="73"/>
      <c r="P17" s="74"/>
      <c r="Q17" s="74"/>
    </row>
    <row r="18" spans="1:24" ht="15" customHeight="1" x14ac:dyDescent="0.25">
      <c r="R18" s="9"/>
      <c r="S18" s="9"/>
      <c r="T18" s="9"/>
      <c r="U18" s="9"/>
      <c r="V18" s="9"/>
      <c r="W18" s="9"/>
      <c r="X18" s="9"/>
    </row>
    <row r="19" spans="1:24" ht="15" customHeight="1" x14ac:dyDescent="0.25">
      <c r="B19" s="15" t="s">
        <v>188</v>
      </c>
      <c r="R19" s="9"/>
      <c r="S19" s="9"/>
      <c r="T19" s="9"/>
      <c r="U19" s="9"/>
      <c r="V19" s="9"/>
      <c r="W19" s="9"/>
      <c r="X19" s="9"/>
    </row>
    <row r="20" spans="1:24" ht="15" customHeight="1" x14ac:dyDescent="0.25">
      <c r="R20" s="9"/>
      <c r="S20" s="9"/>
      <c r="T20" s="9"/>
      <c r="U20" s="9"/>
      <c r="V20" s="9"/>
      <c r="W20" s="9"/>
      <c r="X20" s="9"/>
    </row>
    <row r="21" spans="1:24" ht="12" customHeight="1" x14ac:dyDescent="0.25">
      <c r="R21" s="9"/>
      <c r="S21" s="9"/>
      <c r="T21" s="9"/>
      <c r="U21" s="9"/>
      <c r="V21" s="9"/>
      <c r="W21" s="9"/>
      <c r="X21" s="9"/>
    </row>
    <row r="22" spans="1:24" ht="12" customHeight="1" x14ac:dyDescent="0.25"/>
    <row r="23" spans="1:24" ht="12" customHeight="1" x14ac:dyDescent="0.25"/>
    <row r="24" spans="1:24" ht="12" customHeight="1" x14ac:dyDescent="0.25"/>
    <row r="25" spans="1:24" ht="12" customHeight="1" x14ac:dyDescent="0.25"/>
    <row r="26" spans="1:24" ht="12" customHeight="1" x14ac:dyDescent="0.25"/>
    <row r="27" spans="1:24" ht="12" customHeight="1" x14ac:dyDescent="0.25"/>
    <row r="28" spans="1:24" ht="12" customHeight="1" x14ac:dyDescent="0.25"/>
    <row r="29" spans="1:24" ht="12" customHeight="1" x14ac:dyDescent="0.25"/>
  </sheetData>
  <hyperlinks>
    <hyperlink ref="B19" location="Contents!A1" display="Back to contents" xr:uid="{3B89534C-537B-4441-BDC3-87BF30E101C8}"/>
  </hyperlinks>
  <pageMargins left="0.25" right="0.25"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5ECB2-FEF0-4225-88E8-4AAC5060AE30}">
  <sheetPr>
    <tabColor theme="0" tint="-4.9989318521683403E-2"/>
  </sheetPr>
  <dimension ref="A2:X29"/>
  <sheetViews>
    <sheetView showGridLines="0" zoomScaleNormal="100" workbookViewId="0"/>
  </sheetViews>
  <sheetFormatPr defaultColWidth="8.85546875" defaultRowHeight="12" x14ac:dyDescent="0.25"/>
  <cols>
    <col min="1" max="1" width="3.7109375" style="8" customWidth="1"/>
    <col min="2" max="2" width="60.7109375" style="8" customWidth="1"/>
    <col min="3" max="13" width="8.7109375" style="16" customWidth="1"/>
    <col min="14" max="15" width="10.7109375" style="16" customWidth="1"/>
    <col min="16" max="16" width="10.7109375" style="17" customWidth="1"/>
    <col min="17" max="17" width="20.5703125" style="17" customWidth="1"/>
    <col min="18" max="16384" width="8.85546875" style="11"/>
  </cols>
  <sheetData>
    <row r="2" spans="1:18" ht="24" customHeight="1" x14ac:dyDescent="0.25">
      <c r="B2" s="18" t="s">
        <v>205</v>
      </c>
    </row>
    <row r="3" spans="1:18" s="13" customFormat="1" ht="24" customHeight="1" x14ac:dyDescent="0.25">
      <c r="A3" s="12"/>
      <c r="B3" s="36" t="s">
        <v>192</v>
      </c>
      <c r="C3" s="51" t="s">
        <v>17</v>
      </c>
      <c r="D3" s="51" t="s">
        <v>328</v>
      </c>
      <c r="E3" s="51" t="s">
        <v>329</v>
      </c>
      <c r="F3" s="51" t="s">
        <v>330</v>
      </c>
      <c r="G3" s="51" t="s">
        <v>331</v>
      </c>
      <c r="H3" s="51" t="s">
        <v>332</v>
      </c>
      <c r="I3" s="51" t="s">
        <v>333</v>
      </c>
      <c r="J3" s="51" t="s">
        <v>334</v>
      </c>
      <c r="K3" s="51" t="s">
        <v>18</v>
      </c>
      <c r="L3" s="51" t="s">
        <v>19</v>
      </c>
      <c r="M3" s="51" t="s">
        <v>20</v>
      </c>
      <c r="N3" s="51" t="s">
        <v>335</v>
      </c>
      <c r="O3" s="77" t="s">
        <v>21</v>
      </c>
      <c r="P3" s="22" t="s">
        <v>22</v>
      </c>
      <c r="Q3" s="37" t="s">
        <v>23</v>
      </c>
    </row>
    <row r="4" spans="1:18" ht="15" customHeight="1" x14ac:dyDescent="0.25">
      <c r="B4" s="26" t="s">
        <v>206</v>
      </c>
      <c r="C4" s="27">
        <v>-65.2</v>
      </c>
      <c r="D4" s="27">
        <v>-58.1</v>
      </c>
      <c r="E4" s="27">
        <v>-57</v>
      </c>
      <c r="F4" s="27">
        <v>-56</v>
      </c>
      <c r="G4" s="27">
        <v>-54</v>
      </c>
      <c r="H4" s="27">
        <v>-44.3</v>
      </c>
      <c r="I4" s="27">
        <v>-41.5</v>
      </c>
      <c r="J4" s="27">
        <v>-40.299999999999997</v>
      </c>
      <c r="K4" s="27">
        <v>-31.3</v>
      </c>
      <c r="L4" s="27">
        <v>-22.6</v>
      </c>
      <c r="M4" s="27">
        <v>-11.3</v>
      </c>
      <c r="N4" s="27">
        <v>-236.4</v>
      </c>
      <c r="O4" s="27">
        <v>-481.8</v>
      </c>
      <c r="P4" s="28" t="s">
        <v>29</v>
      </c>
      <c r="Q4" s="28" t="s">
        <v>194</v>
      </c>
    </row>
    <row r="5" spans="1:18" s="44" customFormat="1" ht="15" customHeight="1" x14ac:dyDescent="0.25">
      <c r="A5" s="41"/>
      <c r="B5" s="48" t="s">
        <v>240</v>
      </c>
      <c r="C5" s="42">
        <v>-2.2999999999999998</v>
      </c>
      <c r="D5" s="42">
        <v>-1.9</v>
      </c>
      <c r="E5" s="42">
        <v>-1.8</v>
      </c>
      <c r="F5" s="42">
        <v>-1.7</v>
      </c>
      <c r="G5" s="42">
        <v>-1.5</v>
      </c>
      <c r="H5" s="42">
        <v>-1.2</v>
      </c>
      <c r="I5" s="42">
        <v>-1.1000000000000001</v>
      </c>
      <c r="J5" s="42">
        <v>-1</v>
      </c>
      <c r="K5" s="42">
        <v>-0.7</v>
      </c>
      <c r="L5" s="42">
        <v>-0.5</v>
      </c>
      <c r="M5" s="42">
        <v>-0.2</v>
      </c>
      <c r="N5" s="54">
        <v>-1.9</v>
      </c>
      <c r="O5" s="54">
        <v>-1.2</v>
      </c>
      <c r="P5" s="43"/>
      <c r="Q5" s="43"/>
    </row>
    <row r="6" spans="1:18" ht="15" customHeight="1" x14ac:dyDescent="0.25">
      <c r="B6" s="32" t="s">
        <v>195</v>
      </c>
      <c r="C6" s="25"/>
      <c r="D6" s="25"/>
      <c r="E6" s="25"/>
      <c r="F6" s="25"/>
      <c r="G6" s="25"/>
      <c r="H6" s="25"/>
      <c r="I6" s="25"/>
      <c r="J6" s="25"/>
      <c r="K6" s="25"/>
      <c r="L6" s="25"/>
      <c r="M6" s="25"/>
      <c r="N6" s="25"/>
      <c r="O6" s="25"/>
      <c r="P6" s="34"/>
      <c r="Q6" s="35"/>
    </row>
    <row r="7" spans="1:18" ht="15" customHeight="1" x14ac:dyDescent="0.25">
      <c r="B7" s="29" t="s">
        <v>242</v>
      </c>
      <c r="C7" s="27">
        <v>0.3</v>
      </c>
      <c r="D7" s="27">
        <v>-0.1</v>
      </c>
      <c r="E7" s="27">
        <v>-1</v>
      </c>
      <c r="F7" s="27">
        <v>-1</v>
      </c>
      <c r="G7" s="27">
        <v>-0.6</v>
      </c>
      <c r="H7" s="27" t="s">
        <v>51</v>
      </c>
      <c r="I7" s="27">
        <v>-0.3</v>
      </c>
      <c r="J7" s="27">
        <v>0.1</v>
      </c>
      <c r="K7" s="27">
        <v>-0.1</v>
      </c>
      <c r="L7" s="27">
        <v>2.2000000000000002</v>
      </c>
      <c r="M7" s="27">
        <v>2.4</v>
      </c>
      <c r="N7" s="27">
        <v>-1.8</v>
      </c>
      <c r="O7" s="27">
        <v>1.9</v>
      </c>
      <c r="P7" s="28" t="s">
        <v>170</v>
      </c>
      <c r="Q7" s="28" t="s">
        <v>207</v>
      </c>
    </row>
    <row r="8" spans="1:18" s="44" customFormat="1" ht="15" customHeight="1" x14ac:dyDescent="0.25">
      <c r="A8" s="41"/>
      <c r="B8" s="48" t="s">
        <v>240</v>
      </c>
      <c r="C8" s="42" t="s">
        <v>51</v>
      </c>
      <c r="D8" s="42" t="s">
        <v>51</v>
      </c>
      <c r="E8" s="42" t="s">
        <v>51</v>
      </c>
      <c r="F8" s="42" t="s">
        <v>51</v>
      </c>
      <c r="G8" s="42" t="s">
        <v>51</v>
      </c>
      <c r="H8" s="42" t="s">
        <v>51</v>
      </c>
      <c r="I8" s="42" t="s">
        <v>51</v>
      </c>
      <c r="J8" s="42" t="s">
        <v>51</v>
      </c>
      <c r="K8" s="42" t="s">
        <v>51</v>
      </c>
      <c r="L8" s="42" t="s">
        <v>51</v>
      </c>
      <c r="M8" s="42" t="s">
        <v>51</v>
      </c>
      <c r="N8" s="54"/>
      <c r="O8" s="54"/>
      <c r="P8" s="45"/>
      <c r="Q8" s="45"/>
    </row>
    <row r="9" spans="1:18" ht="15" customHeight="1" x14ac:dyDescent="0.25">
      <c r="B9" s="29" t="s">
        <v>208</v>
      </c>
      <c r="C9" s="27">
        <v>-65</v>
      </c>
      <c r="D9" s="27">
        <v>-58.2</v>
      </c>
      <c r="E9" s="27">
        <v>-58</v>
      </c>
      <c r="F9" s="27">
        <v>-57</v>
      </c>
      <c r="G9" s="27">
        <v>-54.6</v>
      </c>
      <c r="H9" s="27">
        <v>-44.4</v>
      </c>
      <c r="I9" s="27">
        <v>-41.7</v>
      </c>
      <c r="J9" s="27">
        <v>-40.200000000000003</v>
      </c>
      <c r="K9" s="27">
        <v>-31.4</v>
      </c>
      <c r="L9" s="27">
        <v>-20.5</v>
      </c>
      <c r="M9" s="27">
        <v>-8.9</v>
      </c>
      <c r="N9" s="27">
        <v>-238.2</v>
      </c>
      <c r="O9" s="27">
        <v>-479.9</v>
      </c>
      <c r="P9" s="28" t="s">
        <v>171</v>
      </c>
      <c r="Q9" s="28" t="s">
        <v>326</v>
      </c>
    </row>
    <row r="10" spans="1:18" s="47" customFormat="1" ht="15" customHeight="1" x14ac:dyDescent="0.25">
      <c r="A10" s="41"/>
      <c r="B10" s="48" t="s">
        <v>240</v>
      </c>
      <c r="C10" s="42">
        <v>-2.2999999999999998</v>
      </c>
      <c r="D10" s="42">
        <v>-1.9</v>
      </c>
      <c r="E10" s="42">
        <v>-1.8</v>
      </c>
      <c r="F10" s="42">
        <v>-1.7</v>
      </c>
      <c r="G10" s="42">
        <v>-1.6</v>
      </c>
      <c r="H10" s="42">
        <v>-1.2</v>
      </c>
      <c r="I10" s="42">
        <v>-1.1000000000000001</v>
      </c>
      <c r="J10" s="42">
        <v>-1</v>
      </c>
      <c r="K10" s="42">
        <v>-0.7</v>
      </c>
      <c r="L10" s="42">
        <v>-0.5</v>
      </c>
      <c r="M10" s="42">
        <v>-0.2</v>
      </c>
      <c r="N10" s="54"/>
      <c r="O10" s="54"/>
      <c r="P10" s="43"/>
      <c r="Q10" s="43"/>
      <c r="R10" s="44"/>
    </row>
    <row r="11" spans="1:18" s="9" customFormat="1" ht="15" customHeight="1" x14ac:dyDescent="0.25">
      <c r="A11" s="8"/>
      <c r="B11" s="14"/>
      <c r="C11" s="16"/>
      <c r="D11" s="16"/>
      <c r="E11" s="16"/>
      <c r="F11" s="16"/>
      <c r="G11" s="16"/>
      <c r="H11" s="16"/>
      <c r="I11" s="16"/>
      <c r="J11" s="16"/>
      <c r="K11" s="16"/>
      <c r="L11" s="16"/>
      <c r="M11" s="16"/>
      <c r="N11" s="16"/>
      <c r="O11" s="16"/>
      <c r="P11" s="17"/>
      <c r="Q11" s="17"/>
    </row>
    <row r="12" spans="1:18" s="9" customFormat="1" ht="15" customHeight="1" x14ac:dyDescent="0.25">
      <c r="A12" s="8"/>
      <c r="B12" s="14" t="s">
        <v>180</v>
      </c>
      <c r="C12" s="16"/>
      <c r="D12" s="16"/>
      <c r="E12" s="16"/>
      <c r="F12" s="16"/>
      <c r="G12" s="16"/>
      <c r="H12" s="16"/>
      <c r="I12" s="16"/>
      <c r="J12" s="16"/>
      <c r="K12" s="16"/>
      <c r="L12" s="16"/>
      <c r="M12" s="16"/>
      <c r="N12" s="16"/>
      <c r="O12" s="16"/>
      <c r="P12" s="17"/>
      <c r="Q12" s="17"/>
    </row>
    <row r="13" spans="1:18" s="9" customFormat="1" ht="15" customHeight="1" x14ac:dyDescent="0.25">
      <c r="A13" s="8"/>
      <c r="B13" s="10" t="s">
        <v>181</v>
      </c>
      <c r="C13" s="16"/>
      <c r="D13" s="16"/>
      <c r="E13" s="16"/>
      <c r="F13" s="16"/>
      <c r="G13" s="16"/>
      <c r="H13" s="16"/>
      <c r="I13" s="16"/>
      <c r="J13" s="16"/>
      <c r="K13" s="16"/>
      <c r="L13" s="16"/>
      <c r="M13" s="16"/>
      <c r="N13" s="16"/>
      <c r="O13" s="16"/>
      <c r="P13" s="17"/>
      <c r="Q13" s="17"/>
    </row>
    <row r="14" spans="1:18" s="9" customFormat="1" ht="15" customHeight="1" x14ac:dyDescent="0.25">
      <c r="A14" s="8"/>
      <c r="B14" s="10" t="s">
        <v>182</v>
      </c>
      <c r="C14" s="16"/>
      <c r="D14" s="16"/>
      <c r="E14" s="16"/>
      <c r="F14" s="16"/>
      <c r="G14" s="16"/>
      <c r="H14" s="16"/>
      <c r="I14" s="16"/>
      <c r="J14" s="16"/>
      <c r="K14" s="16"/>
      <c r="L14" s="16"/>
      <c r="M14" s="16"/>
      <c r="N14" s="16"/>
      <c r="O14" s="16"/>
      <c r="P14" s="17"/>
      <c r="Q14" s="17"/>
    </row>
    <row r="15" spans="1:18" s="9" customFormat="1" ht="15" customHeight="1" x14ac:dyDescent="0.25">
      <c r="A15" s="8"/>
      <c r="B15" s="10" t="s">
        <v>183</v>
      </c>
      <c r="C15" s="16"/>
      <c r="D15" s="16"/>
      <c r="E15" s="16"/>
      <c r="F15" s="16"/>
      <c r="G15" s="16"/>
      <c r="H15" s="16"/>
      <c r="I15" s="16"/>
      <c r="J15" s="16"/>
      <c r="K15" s="16"/>
      <c r="L15" s="16"/>
      <c r="M15" s="16"/>
      <c r="N15" s="16"/>
      <c r="O15" s="16"/>
      <c r="P15" s="17"/>
      <c r="Q15" s="17"/>
    </row>
    <row r="16" spans="1:18" s="9" customFormat="1" ht="15" customHeight="1" x14ac:dyDescent="0.25">
      <c r="A16" s="8"/>
      <c r="B16" s="10" t="s">
        <v>184</v>
      </c>
      <c r="C16" s="16"/>
      <c r="D16" s="16"/>
      <c r="E16" s="16"/>
      <c r="F16" s="16"/>
      <c r="G16" s="16"/>
      <c r="H16" s="16"/>
      <c r="I16" s="16"/>
      <c r="J16" s="16"/>
      <c r="K16" s="16"/>
      <c r="L16" s="16"/>
      <c r="M16" s="16"/>
      <c r="N16" s="16"/>
      <c r="O16" s="16"/>
      <c r="P16" s="17"/>
      <c r="Q16" s="17"/>
    </row>
    <row r="17" spans="1:24" s="9" customFormat="1" ht="15" customHeight="1" x14ac:dyDescent="0.25">
      <c r="A17" s="8"/>
      <c r="B17" s="68" t="s">
        <v>200</v>
      </c>
      <c r="C17" s="73"/>
      <c r="D17" s="73"/>
      <c r="E17" s="73"/>
      <c r="F17" s="73"/>
      <c r="G17" s="73"/>
      <c r="H17" s="73"/>
      <c r="I17" s="73"/>
      <c r="J17" s="73"/>
      <c r="K17" s="73"/>
      <c r="L17" s="73"/>
      <c r="M17" s="73"/>
      <c r="N17" s="73"/>
      <c r="O17" s="73"/>
      <c r="P17" s="74"/>
      <c r="Q17" s="74"/>
    </row>
    <row r="18" spans="1:24" ht="15" customHeight="1" x14ac:dyDescent="0.25">
      <c r="R18" s="9"/>
      <c r="S18" s="9"/>
      <c r="T18" s="9"/>
      <c r="U18" s="9"/>
      <c r="V18" s="9"/>
      <c r="W18" s="9"/>
      <c r="X18" s="9"/>
    </row>
    <row r="19" spans="1:24" ht="15" customHeight="1" x14ac:dyDescent="0.25">
      <c r="B19" s="15" t="s">
        <v>188</v>
      </c>
      <c r="R19" s="9"/>
      <c r="S19" s="9"/>
      <c r="T19" s="9"/>
      <c r="U19" s="9"/>
      <c r="V19" s="9"/>
      <c r="W19" s="9"/>
      <c r="X19" s="9"/>
    </row>
    <row r="20" spans="1:24" ht="15" customHeight="1" x14ac:dyDescent="0.25">
      <c r="R20" s="9"/>
      <c r="S20" s="9"/>
      <c r="T20" s="9"/>
      <c r="U20" s="9"/>
      <c r="V20" s="9"/>
      <c r="W20" s="9"/>
    </row>
    <row r="21" spans="1:24" ht="12" customHeight="1" x14ac:dyDescent="0.25">
      <c r="R21" s="9"/>
      <c r="S21" s="9"/>
      <c r="T21" s="9"/>
      <c r="U21" s="9"/>
      <c r="V21" s="9"/>
      <c r="W21" s="9"/>
    </row>
    <row r="22" spans="1:24" ht="12" customHeight="1" x14ac:dyDescent="0.25">
      <c r="R22" s="9"/>
      <c r="S22" s="9"/>
      <c r="T22" s="9"/>
      <c r="U22" s="9"/>
      <c r="V22" s="9"/>
      <c r="W22" s="9"/>
    </row>
    <row r="23" spans="1:24" ht="12" customHeight="1" x14ac:dyDescent="0.25">
      <c r="R23" s="9"/>
      <c r="S23" s="9"/>
      <c r="T23" s="9"/>
      <c r="U23" s="9"/>
      <c r="V23" s="9"/>
      <c r="W23" s="9"/>
    </row>
    <row r="24" spans="1:24" ht="12" customHeight="1" x14ac:dyDescent="0.25"/>
    <row r="25" spans="1:24" ht="12" customHeight="1" x14ac:dyDescent="0.25"/>
    <row r="26" spans="1:24" ht="12" customHeight="1" x14ac:dyDescent="0.25"/>
    <row r="27" spans="1:24" ht="12" customHeight="1" x14ac:dyDescent="0.25"/>
    <row r="28" spans="1:24" ht="12" customHeight="1" x14ac:dyDescent="0.25"/>
    <row r="29" spans="1:24" ht="12" customHeight="1" x14ac:dyDescent="0.25"/>
  </sheetData>
  <hyperlinks>
    <hyperlink ref="B19" location="Contents!A1" display="Back to contents" xr:uid="{EDA6C7F4-3C61-4772-85CE-39957523A7DC}"/>
  </hyperlinks>
  <pageMargins left="0.25" right="0.25"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41756-223D-4EB4-80B4-801FA6403257}">
  <sheetPr>
    <tabColor theme="0" tint="-4.9989318521683403E-2"/>
  </sheetPr>
  <dimension ref="A2:R39"/>
  <sheetViews>
    <sheetView showGridLines="0" zoomScaleNormal="100" workbookViewId="0"/>
  </sheetViews>
  <sheetFormatPr defaultColWidth="8.85546875" defaultRowHeight="12" x14ac:dyDescent="0.25"/>
  <cols>
    <col min="1" max="1" width="3.7109375" style="8" customWidth="1"/>
    <col min="2" max="2" width="75.7109375" style="8" customWidth="1"/>
    <col min="3" max="13" width="8.7109375" style="16" customWidth="1"/>
    <col min="14" max="15" width="10.7109375" style="16" customWidth="1"/>
    <col min="16" max="16" width="10.7109375" style="17" customWidth="1"/>
    <col min="17" max="17" width="35.7109375" style="17" customWidth="1"/>
    <col min="18" max="16384" width="8.85546875" style="11"/>
  </cols>
  <sheetData>
    <row r="2" spans="1:18" ht="24" customHeight="1" x14ac:dyDescent="0.25">
      <c r="B2" s="18" t="s">
        <v>209</v>
      </c>
    </row>
    <row r="3" spans="1:18" s="13" customFormat="1" ht="24" customHeight="1" x14ac:dyDescent="0.25">
      <c r="A3" s="12"/>
      <c r="B3" s="36" t="s">
        <v>192</v>
      </c>
      <c r="C3" s="51" t="s">
        <v>17</v>
      </c>
      <c r="D3" s="51" t="s">
        <v>328</v>
      </c>
      <c r="E3" s="51" t="s">
        <v>329</v>
      </c>
      <c r="F3" s="51" t="s">
        <v>330</v>
      </c>
      <c r="G3" s="51" t="s">
        <v>331</v>
      </c>
      <c r="H3" s="51" t="s">
        <v>332</v>
      </c>
      <c r="I3" s="51" t="s">
        <v>333</v>
      </c>
      <c r="J3" s="51" t="s">
        <v>334</v>
      </c>
      <c r="K3" s="51" t="s">
        <v>18</v>
      </c>
      <c r="L3" s="51" t="s">
        <v>19</v>
      </c>
      <c r="M3" s="51" t="s">
        <v>20</v>
      </c>
      <c r="N3" s="51" t="s">
        <v>335</v>
      </c>
      <c r="O3" s="77" t="s">
        <v>21</v>
      </c>
      <c r="P3" s="37" t="s">
        <v>22</v>
      </c>
      <c r="Q3" s="37" t="s">
        <v>23</v>
      </c>
    </row>
    <row r="4" spans="1:18" ht="15" customHeight="1" x14ac:dyDescent="0.25">
      <c r="B4" s="26" t="s">
        <v>210</v>
      </c>
      <c r="C4" s="27">
        <v>735.4</v>
      </c>
      <c r="D4" s="27">
        <v>766</v>
      </c>
      <c r="E4" s="27">
        <v>797.4</v>
      </c>
      <c r="F4" s="27">
        <v>840.8</v>
      </c>
      <c r="G4" s="27">
        <v>892.3</v>
      </c>
      <c r="H4" s="27">
        <v>947.1</v>
      </c>
      <c r="I4" s="27">
        <v>1002.7</v>
      </c>
      <c r="J4" s="27">
        <v>1062</v>
      </c>
      <c r="K4" s="27">
        <v>1124.8</v>
      </c>
      <c r="L4" s="27">
        <v>1189.7</v>
      </c>
      <c r="M4" s="27">
        <v>1260.2</v>
      </c>
      <c r="N4" s="27">
        <v>3139.6</v>
      </c>
      <c r="O4" s="27">
        <v>10618.4</v>
      </c>
      <c r="P4" s="28" t="s">
        <v>29</v>
      </c>
      <c r="Q4" s="28" t="s">
        <v>194</v>
      </c>
    </row>
    <row r="5" spans="1:18" s="44" customFormat="1" ht="15" customHeight="1" x14ac:dyDescent="0.25">
      <c r="A5" s="41"/>
      <c r="B5" s="48" t="s">
        <v>240</v>
      </c>
      <c r="C5" s="42">
        <v>25.5</v>
      </c>
      <c r="D5" s="42">
        <v>25.6</v>
      </c>
      <c r="E5" s="42">
        <v>25.3</v>
      </c>
      <c r="F5" s="42">
        <v>25.3</v>
      </c>
      <c r="G5" s="42">
        <v>25.5</v>
      </c>
      <c r="H5" s="42">
        <v>25.7</v>
      </c>
      <c r="I5" s="42">
        <v>25.9</v>
      </c>
      <c r="J5" s="42">
        <v>26.1</v>
      </c>
      <c r="K5" s="42">
        <v>26.3</v>
      </c>
      <c r="L5" s="42">
        <v>26.5</v>
      </c>
      <c r="M5" s="42">
        <v>26.8</v>
      </c>
      <c r="N5" s="54"/>
      <c r="O5" s="54"/>
      <c r="P5" s="45"/>
      <c r="Q5" s="43"/>
    </row>
    <row r="6" spans="1:18" ht="15" customHeight="1" x14ac:dyDescent="0.25">
      <c r="B6" s="29" t="s">
        <v>211</v>
      </c>
      <c r="C6" s="27">
        <v>-749.6</v>
      </c>
      <c r="D6" s="27">
        <v>-771.2</v>
      </c>
      <c r="E6" s="27">
        <v>-797.7</v>
      </c>
      <c r="F6" s="27">
        <v>-839.6</v>
      </c>
      <c r="G6" s="27">
        <v>-891.3</v>
      </c>
      <c r="H6" s="27">
        <v>-927.8</v>
      </c>
      <c r="I6" s="27">
        <v>-976.1</v>
      </c>
      <c r="J6" s="27">
        <v>-1029.8</v>
      </c>
      <c r="K6" s="27">
        <v>-1082.4000000000001</v>
      </c>
      <c r="L6" s="27">
        <v>-1135.8</v>
      </c>
      <c r="M6" s="27">
        <v>-1193.7</v>
      </c>
      <c r="N6" s="27">
        <v>-3158.2</v>
      </c>
      <c r="O6" s="27">
        <v>-10395.299999999999</v>
      </c>
      <c r="P6" s="28" t="s">
        <v>170</v>
      </c>
      <c r="Q6" s="28" t="s">
        <v>194</v>
      </c>
    </row>
    <row r="7" spans="1:18" s="44" customFormat="1" ht="15" customHeight="1" x14ac:dyDescent="0.25">
      <c r="A7" s="41"/>
      <c r="B7" s="48" t="s">
        <v>240</v>
      </c>
      <c r="C7" s="42">
        <v>-26</v>
      </c>
      <c r="D7" s="42">
        <v>-25.8</v>
      </c>
      <c r="E7" s="42">
        <v>-25.3</v>
      </c>
      <c r="F7" s="42">
        <v>-25.3</v>
      </c>
      <c r="G7" s="42">
        <v>-25.5</v>
      </c>
      <c r="H7" s="42">
        <v>-25.2</v>
      </c>
      <c r="I7" s="42">
        <v>-25.2</v>
      </c>
      <c r="J7" s="42">
        <v>-25.3</v>
      </c>
      <c r="K7" s="42">
        <v>-25.3</v>
      </c>
      <c r="L7" s="42">
        <v>-25.3</v>
      </c>
      <c r="M7" s="42">
        <v>-25.4</v>
      </c>
      <c r="N7" s="54"/>
      <c r="O7" s="54"/>
      <c r="P7" s="45"/>
      <c r="Q7" s="45"/>
    </row>
    <row r="8" spans="1:18" ht="15" customHeight="1" x14ac:dyDescent="0.25">
      <c r="B8" s="29" t="s">
        <v>212</v>
      </c>
      <c r="C8" s="27">
        <v>-27.9</v>
      </c>
      <c r="D8" s="27">
        <v>-30.2</v>
      </c>
      <c r="E8" s="27">
        <v>-36.700000000000003</v>
      </c>
      <c r="F8" s="27">
        <v>-38.200000000000003</v>
      </c>
      <c r="G8" s="27">
        <v>-42.2</v>
      </c>
      <c r="H8" s="27">
        <v>-53</v>
      </c>
      <c r="I8" s="27">
        <v>-58.6</v>
      </c>
      <c r="J8" s="27">
        <v>-64.8</v>
      </c>
      <c r="K8" s="27">
        <v>-64.3</v>
      </c>
      <c r="L8" s="27">
        <v>-66.7</v>
      </c>
      <c r="M8" s="27">
        <v>-67.400000000000006</v>
      </c>
      <c r="N8" s="27">
        <v>-133</v>
      </c>
      <c r="O8" s="27">
        <v>-550</v>
      </c>
      <c r="P8" s="28" t="s">
        <v>171</v>
      </c>
      <c r="Q8" s="28" t="s">
        <v>194</v>
      </c>
    </row>
    <row r="9" spans="1:18" s="44" customFormat="1" ht="15" customHeight="1" x14ac:dyDescent="0.25">
      <c r="A9" s="41"/>
      <c r="B9" s="48" t="s">
        <v>240</v>
      </c>
      <c r="C9" s="42">
        <v>-1</v>
      </c>
      <c r="D9" s="42">
        <v>-1</v>
      </c>
      <c r="E9" s="42">
        <v>-1.2</v>
      </c>
      <c r="F9" s="42">
        <v>-1.2</v>
      </c>
      <c r="G9" s="42">
        <v>-1.2</v>
      </c>
      <c r="H9" s="42">
        <v>-1.4</v>
      </c>
      <c r="I9" s="42">
        <v>-1.5</v>
      </c>
      <c r="J9" s="42">
        <v>-1.6</v>
      </c>
      <c r="K9" s="42">
        <v>-1.5</v>
      </c>
      <c r="L9" s="42">
        <v>-1.5</v>
      </c>
      <c r="M9" s="42">
        <v>-1.4</v>
      </c>
      <c r="N9" s="54"/>
      <c r="O9" s="54"/>
      <c r="P9" s="45"/>
      <c r="Q9" s="46"/>
    </row>
    <row r="10" spans="1:18" ht="15" customHeight="1" x14ac:dyDescent="0.25">
      <c r="B10" s="29" t="s">
        <v>213</v>
      </c>
      <c r="C10" s="27">
        <v>-42.2</v>
      </c>
      <c r="D10" s="27">
        <v>-35.4</v>
      </c>
      <c r="E10" s="27">
        <v>-37.1</v>
      </c>
      <c r="F10" s="27">
        <v>-37</v>
      </c>
      <c r="G10" s="27">
        <v>-41.2</v>
      </c>
      <c r="H10" s="27">
        <v>-33.700000000000003</v>
      </c>
      <c r="I10" s="27">
        <v>-32.1</v>
      </c>
      <c r="J10" s="27">
        <v>-32.6</v>
      </c>
      <c r="K10" s="27">
        <v>-22</v>
      </c>
      <c r="L10" s="27">
        <v>-12.8</v>
      </c>
      <c r="M10" s="27">
        <v>-0.9</v>
      </c>
      <c r="N10" s="27">
        <v>-151.6</v>
      </c>
      <c r="O10" s="27">
        <v>-327</v>
      </c>
      <c r="P10" s="39" t="s">
        <v>175</v>
      </c>
      <c r="Q10" s="39" t="s">
        <v>214</v>
      </c>
    </row>
    <row r="11" spans="1:18" ht="15" customHeight="1" x14ac:dyDescent="0.25">
      <c r="B11" s="48" t="s">
        <v>240</v>
      </c>
      <c r="C11" s="42">
        <v>-1.5</v>
      </c>
      <c r="D11" s="42">
        <v>-1.2</v>
      </c>
      <c r="E11" s="42">
        <v>-1.2</v>
      </c>
      <c r="F11" s="42">
        <v>-1.1000000000000001</v>
      </c>
      <c r="G11" s="42">
        <v>-1.2</v>
      </c>
      <c r="H11" s="42">
        <v>-0.9</v>
      </c>
      <c r="I11" s="42">
        <v>-0.8</v>
      </c>
      <c r="J11" s="42">
        <v>-0.8</v>
      </c>
      <c r="K11" s="42">
        <v>-0.5</v>
      </c>
      <c r="L11" s="42">
        <v>-0.3</v>
      </c>
      <c r="M11" s="42" t="s">
        <v>51</v>
      </c>
      <c r="N11" s="54"/>
      <c r="O11" s="54"/>
      <c r="P11" s="39"/>
      <c r="Q11" s="39"/>
    </row>
    <row r="12" spans="1:18" ht="15" customHeight="1" x14ac:dyDescent="0.25">
      <c r="B12" s="32" t="s">
        <v>195</v>
      </c>
      <c r="C12" s="23"/>
      <c r="D12" s="23"/>
      <c r="E12" s="23"/>
      <c r="F12" s="23"/>
      <c r="G12" s="24"/>
      <c r="H12" s="24"/>
      <c r="I12" s="24"/>
      <c r="J12" s="24"/>
      <c r="K12" s="24"/>
      <c r="L12" s="24"/>
      <c r="M12" s="24"/>
      <c r="N12" s="23"/>
      <c r="O12" s="23"/>
      <c r="P12" s="23"/>
      <c r="Q12" s="38"/>
    </row>
    <row r="13" spans="1:18" s="21" customFormat="1" ht="15" customHeight="1" x14ac:dyDescent="0.25">
      <c r="A13" s="20"/>
      <c r="B13" s="29" t="s">
        <v>243</v>
      </c>
      <c r="C13" s="27">
        <v>0.2</v>
      </c>
      <c r="D13" s="27">
        <v>0.2</v>
      </c>
      <c r="E13" s="27">
        <v>-1</v>
      </c>
      <c r="F13" s="27">
        <v>-1</v>
      </c>
      <c r="G13" s="27">
        <v>-1</v>
      </c>
      <c r="H13" s="27">
        <v>-1.1000000000000001</v>
      </c>
      <c r="I13" s="27">
        <v>-1.1000000000000001</v>
      </c>
      <c r="J13" s="27">
        <v>-1.1000000000000001</v>
      </c>
      <c r="K13" s="27">
        <v>-1.1000000000000001</v>
      </c>
      <c r="L13" s="27">
        <v>-1.1000000000000001</v>
      </c>
      <c r="M13" s="27">
        <v>-1.1000000000000001</v>
      </c>
      <c r="N13" s="27">
        <v>-1.7</v>
      </c>
      <c r="O13" s="27">
        <v>-9.1</v>
      </c>
      <c r="P13" s="28" t="s">
        <v>178</v>
      </c>
      <c r="Q13" s="28" t="s">
        <v>247</v>
      </c>
    </row>
    <row r="14" spans="1:18" s="44" customFormat="1" ht="15" customHeight="1" x14ac:dyDescent="0.25">
      <c r="A14" s="41"/>
      <c r="B14" s="48" t="s">
        <v>240</v>
      </c>
      <c r="C14" s="42" t="s">
        <v>51</v>
      </c>
      <c r="D14" s="42" t="s">
        <v>51</v>
      </c>
      <c r="E14" s="42" t="s">
        <v>51</v>
      </c>
      <c r="F14" s="42" t="s">
        <v>51</v>
      </c>
      <c r="G14" s="42" t="s">
        <v>51</v>
      </c>
      <c r="H14" s="42" t="s">
        <v>51</v>
      </c>
      <c r="I14" s="42" t="s">
        <v>51</v>
      </c>
      <c r="J14" s="42" t="s">
        <v>51</v>
      </c>
      <c r="K14" s="42" t="s">
        <v>51</v>
      </c>
      <c r="L14" s="42" t="s">
        <v>51</v>
      </c>
      <c r="M14" s="42" t="s">
        <v>51</v>
      </c>
      <c r="N14" s="54"/>
      <c r="O14" s="54"/>
      <c r="P14" s="90"/>
      <c r="Q14" s="91"/>
    </row>
    <row r="15" spans="1:18" s="21" customFormat="1" ht="15" customHeight="1" x14ac:dyDescent="0.25">
      <c r="A15" s="20"/>
      <c r="B15" s="29" t="s">
        <v>215</v>
      </c>
      <c r="C15" s="27">
        <v>0.1</v>
      </c>
      <c r="D15" s="27">
        <v>0.5</v>
      </c>
      <c r="E15" s="27">
        <v>1</v>
      </c>
      <c r="F15" s="27">
        <v>1.1000000000000001</v>
      </c>
      <c r="G15" s="27">
        <v>1.3</v>
      </c>
      <c r="H15" s="27">
        <v>1.4</v>
      </c>
      <c r="I15" s="27">
        <v>1.4</v>
      </c>
      <c r="J15" s="27">
        <v>1.5</v>
      </c>
      <c r="K15" s="27">
        <v>1.6</v>
      </c>
      <c r="L15" s="27">
        <v>2.1</v>
      </c>
      <c r="M15" s="27">
        <v>2.2000000000000002</v>
      </c>
      <c r="N15" s="27">
        <v>2.7</v>
      </c>
      <c r="O15" s="27">
        <v>14.1</v>
      </c>
      <c r="P15" s="28" t="s">
        <v>197</v>
      </c>
      <c r="Q15" s="28" t="s">
        <v>216</v>
      </c>
    </row>
    <row r="16" spans="1:18" s="47" customFormat="1" ht="15" customHeight="1" x14ac:dyDescent="0.25">
      <c r="A16" s="41"/>
      <c r="B16" s="48" t="s">
        <v>240</v>
      </c>
      <c r="C16" s="42" t="s">
        <v>51</v>
      </c>
      <c r="D16" s="42" t="s">
        <v>51</v>
      </c>
      <c r="E16" s="42" t="s">
        <v>51</v>
      </c>
      <c r="F16" s="42" t="s">
        <v>51</v>
      </c>
      <c r="G16" s="42" t="s">
        <v>51</v>
      </c>
      <c r="H16" s="42" t="s">
        <v>51</v>
      </c>
      <c r="I16" s="42" t="s">
        <v>51</v>
      </c>
      <c r="J16" s="42" t="s">
        <v>51</v>
      </c>
      <c r="K16" s="42" t="s">
        <v>51</v>
      </c>
      <c r="L16" s="42" t="s">
        <v>51</v>
      </c>
      <c r="M16" s="42" t="s">
        <v>51</v>
      </c>
      <c r="N16" s="54"/>
      <c r="O16" s="54"/>
      <c r="P16" s="45"/>
      <c r="Q16" s="45"/>
      <c r="R16" s="44"/>
    </row>
    <row r="17" spans="1:17" s="49" customFormat="1" ht="15" customHeight="1" x14ac:dyDescent="0.25">
      <c r="A17" s="20"/>
      <c r="B17" s="29" t="s">
        <v>244</v>
      </c>
      <c r="C17" s="27" t="s">
        <v>51</v>
      </c>
      <c r="D17" s="27" t="s">
        <v>51</v>
      </c>
      <c r="E17" s="27" t="s">
        <v>51</v>
      </c>
      <c r="F17" s="27" t="s">
        <v>51</v>
      </c>
      <c r="G17" s="27">
        <v>-0.1</v>
      </c>
      <c r="H17" s="27">
        <v>-0.1</v>
      </c>
      <c r="I17" s="27">
        <v>-0.1</v>
      </c>
      <c r="J17" s="27">
        <v>-0.1</v>
      </c>
      <c r="K17" s="27">
        <v>-0.1</v>
      </c>
      <c r="L17" s="27">
        <v>-0.1</v>
      </c>
      <c r="M17" s="27" t="s">
        <v>51</v>
      </c>
      <c r="N17" s="27" t="s">
        <v>51</v>
      </c>
      <c r="O17" s="27">
        <v>-0.6</v>
      </c>
      <c r="P17" s="28" t="s">
        <v>199</v>
      </c>
      <c r="Q17" s="28" t="s">
        <v>248</v>
      </c>
    </row>
    <row r="18" spans="1:17" s="47" customFormat="1" ht="15" customHeight="1" x14ac:dyDescent="0.25">
      <c r="A18" s="41"/>
      <c r="B18" s="48" t="s">
        <v>240</v>
      </c>
      <c r="C18" s="42" t="s">
        <v>51</v>
      </c>
      <c r="D18" s="42" t="s">
        <v>51</v>
      </c>
      <c r="E18" s="42" t="s">
        <v>51</v>
      </c>
      <c r="F18" s="42" t="s">
        <v>51</v>
      </c>
      <c r="G18" s="42" t="s">
        <v>51</v>
      </c>
      <c r="H18" s="42" t="s">
        <v>51</v>
      </c>
      <c r="I18" s="42" t="s">
        <v>51</v>
      </c>
      <c r="J18" s="42" t="s">
        <v>51</v>
      </c>
      <c r="K18" s="42" t="s">
        <v>51</v>
      </c>
      <c r="L18" s="42" t="s">
        <v>51</v>
      </c>
      <c r="M18" s="42" t="s">
        <v>51</v>
      </c>
      <c r="N18" s="54"/>
      <c r="O18" s="54"/>
      <c r="P18" s="45"/>
      <c r="Q18" s="45"/>
    </row>
    <row r="19" spans="1:17" s="49" customFormat="1" ht="15" customHeight="1" x14ac:dyDescent="0.25">
      <c r="A19" s="20"/>
      <c r="B19" s="29" t="s">
        <v>241</v>
      </c>
      <c r="C19" s="27">
        <v>0.3</v>
      </c>
      <c r="D19" s="27">
        <v>0.6</v>
      </c>
      <c r="E19" s="27" t="s">
        <v>51</v>
      </c>
      <c r="F19" s="27" t="s">
        <v>51</v>
      </c>
      <c r="G19" s="27">
        <v>0.2</v>
      </c>
      <c r="H19" s="27">
        <v>0.2</v>
      </c>
      <c r="I19" s="27">
        <v>0.2</v>
      </c>
      <c r="J19" s="27">
        <v>0.4</v>
      </c>
      <c r="K19" s="27">
        <v>0.4</v>
      </c>
      <c r="L19" s="27">
        <v>0.9</v>
      </c>
      <c r="M19" s="27">
        <v>1.1000000000000001</v>
      </c>
      <c r="N19" s="27">
        <v>1</v>
      </c>
      <c r="O19" s="27">
        <v>4.4000000000000004</v>
      </c>
      <c r="P19" s="28" t="s">
        <v>217</v>
      </c>
      <c r="Q19" s="28" t="s">
        <v>249</v>
      </c>
    </row>
    <row r="20" spans="1:17" s="47" customFormat="1" ht="15" customHeight="1" x14ac:dyDescent="0.25">
      <c r="A20" s="41"/>
      <c r="B20" s="48" t="s">
        <v>240</v>
      </c>
      <c r="C20" s="42" t="s">
        <v>51</v>
      </c>
      <c r="D20" s="42" t="s">
        <v>51</v>
      </c>
      <c r="E20" s="42" t="s">
        <v>51</v>
      </c>
      <c r="F20" s="42" t="s">
        <v>51</v>
      </c>
      <c r="G20" s="42" t="s">
        <v>51</v>
      </c>
      <c r="H20" s="42" t="s">
        <v>51</v>
      </c>
      <c r="I20" s="42" t="s">
        <v>51</v>
      </c>
      <c r="J20" s="42" t="s">
        <v>51</v>
      </c>
      <c r="K20" s="42" t="s">
        <v>51</v>
      </c>
      <c r="L20" s="42" t="s">
        <v>51</v>
      </c>
      <c r="M20" s="42" t="s">
        <v>51</v>
      </c>
      <c r="N20" s="54"/>
      <c r="O20" s="54"/>
      <c r="P20" s="45"/>
      <c r="Q20" s="45"/>
    </row>
    <row r="21" spans="1:17" s="49" customFormat="1" ht="15" customHeight="1" x14ac:dyDescent="0.25">
      <c r="A21" s="20"/>
      <c r="B21" s="29" t="s">
        <v>218</v>
      </c>
      <c r="C21" s="27">
        <v>735.5</v>
      </c>
      <c r="D21" s="27">
        <v>766.1</v>
      </c>
      <c r="E21" s="27">
        <v>796.4</v>
      </c>
      <c r="F21" s="27">
        <v>839.8</v>
      </c>
      <c r="G21" s="27">
        <v>891.3</v>
      </c>
      <c r="H21" s="27">
        <v>946</v>
      </c>
      <c r="I21" s="27">
        <v>1001.6</v>
      </c>
      <c r="J21" s="27">
        <v>1060.9000000000001</v>
      </c>
      <c r="K21" s="27">
        <v>1123.7</v>
      </c>
      <c r="L21" s="27">
        <v>1188.7</v>
      </c>
      <c r="M21" s="27">
        <v>1259.0999999999999</v>
      </c>
      <c r="N21" s="27">
        <v>3137.9</v>
      </c>
      <c r="O21" s="27">
        <v>10609.3</v>
      </c>
      <c r="P21" s="28" t="s">
        <v>219</v>
      </c>
      <c r="Q21" s="28" t="s">
        <v>220</v>
      </c>
    </row>
    <row r="22" spans="1:17" s="47" customFormat="1" ht="15" customHeight="1" x14ac:dyDescent="0.25">
      <c r="A22" s="41"/>
      <c r="B22" s="48" t="s">
        <v>240</v>
      </c>
      <c r="C22" s="42">
        <v>25.5</v>
      </c>
      <c r="D22" s="42">
        <v>25.6</v>
      </c>
      <c r="E22" s="42">
        <v>25.3</v>
      </c>
      <c r="F22" s="42">
        <v>25.3</v>
      </c>
      <c r="G22" s="42">
        <v>25.5</v>
      </c>
      <c r="H22" s="42">
        <v>25.7</v>
      </c>
      <c r="I22" s="42">
        <v>25.9</v>
      </c>
      <c r="J22" s="42">
        <v>26.1</v>
      </c>
      <c r="K22" s="42">
        <v>26.3</v>
      </c>
      <c r="L22" s="42">
        <v>26.5</v>
      </c>
      <c r="M22" s="42">
        <v>26.7</v>
      </c>
      <c r="N22" s="54"/>
      <c r="O22" s="54"/>
      <c r="P22" s="45"/>
      <c r="Q22" s="45"/>
    </row>
    <row r="23" spans="1:17" ht="15" customHeight="1" x14ac:dyDescent="0.25">
      <c r="B23" s="29" t="s">
        <v>221</v>
      </c>
      <c r="C23" s="27">
        <v>-749.5</v>
      </c>
      <c r="D23" s="27">
        <v>-770.7</v>
      </c>
      <c r="E23" s="27">
        <v>-796.7</v>
      </c>
      <c r="F23" s="27">
        <v>-838.5</v>
      </c>
      <c r="G23" s="27">
        <v>-890</v>
      </c>
      <c r="H23" s="27">
        <v>-926.5</v>
      </c>
      <c r="I23" s="27">
        <v>-974.7</v>
      </c>
      <c r="J23" s="27">
        <v>-1028.3</v>
      </c>
      <c r="K23" s="27">
        <v>-1080.9000000000001</v>
      </c>
      <c r="L23" s="27">
        <v>-1133.7</v>
      </c>
      <c r="M23" s="27">
        <v>-1191.5999999999999</v>
      </c>
      <c r="N23" s="27">
        <v>-3155.5</v>
      </c>
      <c r="O23" s="27">
        <v>-10381.200000000001</v>
      </c>
      <c r="P23" s="28" t="s">
        <v>222</v>
      </c>
      <c r="Q23" s="28" t="s">
        <v>223</v>
      </c>
    </row>
    <row r="24" spans="1:17" s="47" customFormat="1" ht="15" customHeight="1" x14ac:dyDescent="0.25">
      <c r="A24" s="41"/>
      <c r="B24" s="48" t="s">
        <v>240</v>
      </c>
      <c r="C24" s="42">
        <v>-26</v>
      </c>
      <c r="D24" s="42">
        <v>-25.8</v>
      </c>
      <c r="E24" s="42">
        <v>-25.3</v>
      </c>
      <c r="F24" s="42">
        <v>-25.3</v>
      </c>
      <c r="G24" s="42">
        <v>-25.4</v>
      </c>
      <c r="H24" s="42">
        <v>-25.2</v>
      </c>
      <c r="I24" s="42">
        <v>-25.2</v>
      </c>
      <c r="J24" s="42">
        <v>-25.3</v>
      </c>
      <c r="K24" s="42">
        <v>-25.3</v>
      </c>
      <c r="L24" s="42">
        <v>-25.3</v>
      </c>
      <c r="M24" s="42">
        <v>-25.3</v>
      </c>
      <c r="N24" s="54"/>
      <c r="O24" s="54"/>
      <c r="P24" s="45"/>
      <c r="Q24" s="45"/>
    </row>
    <row r="25" spans="1:17" ht="15" customHeight="1" x14ac:dyDescent="0.25">
      <c r="B25" s="29" t="s">
        <v>224</v>
      </c>
      <c r="C25" s="27">
        <v>-27.9</v>
      </c>
      <c r="D25" s="27">
        <v>-30.1</v>
      </c>
      <c r="E25" s="27">
        <v>-36.700000000000003</v>
      </c>
      <c r="F25" s="27">
        <v>-38.299999999999997</v>
      </c>
      <c r="G25" s="27">
        <v>-42.3</v>
      </c>
      <c r="H25" s="27">
        <v>-53.1</v>
      </c>
      <c r="I25" s="27">
        <v>-58.7</v>
      </c>
      <c r="J25" s="27">
        <v>-64.900000000000006</v>
      </c>
      <c r="K25" s="27">
        <v>-64.400000000000006</v>
      </c>
      <c r="L25" s="27">
        <v>-66.8</v>
      </c>
      <c r="M25" s="27">
        <v>-67.400000000000006</v>
      </c>
      <c r="N25" s="27">
        <v>-133</v>
      </c>
      <c r="O25" s="27">
        <v>-550.6</v>
      </c>
      <c r="P25" s="28" t="s">
        <v>225</v>
      </c>
      <c r="Q25" s="28" t="s">
        <v>226</v>
      </c>
    </row>
    <row r="26" spans="1:17" s="44" customFormat="1" ht="15" customHeight="1" x14ac:dyDescent="0.25">
      <c r="A26" s="41"/>
      <c r="B26" s="48" t="s">
        <v>240</v>
      </c>
      <c r="C26" s="42">
        <v>-1</v>
      </c>
      <c r="D26" s="42">
        <v>-1</v>
      </c>
      <c r="E26" s="42">
        <v>-1.2</v>
      </c>
      <c r="F26" s="42">
        <v>-1.2</v>
      </c>
      <c r="G26" s="42">
        <v>-1.2</v>
      </c>
      <c r="H26" s="42">
        <v>-1.4</v>
      </c>
      <c r="I26" s="42">
        <v>-1.5</v>
      </c>
      <c r="J26" s="42">
        <v>-1.6</v>
      </c>
      <c r="K26" s="42">
        <v>-1.5</v>
      </c>
      <c r="L26" s="42">
        <v>-1.5</v>
      </c>
      <c r="M26" s="42">
        <v>-1.4</v>
      </c>
      <c r="N26" s="54"/>
      <c r="O26" s="54"/>
      <c r="P26" s="45"/>
      <c r="Q26" s="45"/>
    </row>
    <row r="27" spans="1:17" ht="15" customHeight="1" x14ac:dyDescent="0.25">
      <c r="B27" s="29" t="s">
        <v>198</v>
      </c>
      <c r="C27" s="27">
        <v>-41.9</v>
      </c>
      <c r="D27" s="27">
        <v>-34.700000000000003</v>
      </c>
      <c r="E27" s="27">
        <v>-37.1</v>
      </c>
      <c r="F27" s="27">
        <v>-37</v>
      </c>
      <c r="G27" s="27">
        <v>-41</v>
      </c>
      <c r="H27" s="27">
        <v>-33.5</v>
      </c>
      <c r="I27" s="27">
        <v>-31.8</v>
      </c>
      <c r="J27" s="27">
        <v>-32.299999999999997</v>
      </c>
      <c r="K27" s="27">
        <v>-21.6</v>
      </c>
      <c r="L27" s="27">
        <v>-11.9</v>
      </c>
      <c r="M27" s="27">
        <v>0.2</v>
      </c>
      <c r="N27" s="27">
        <v>-150.69999999999999</v>
      </c>
      <c r="O27" s="27">
        <v>-322.60000000000002</v>
      </c>
      <c r="P27" s="28" t="s">
        <v>227</v>
      </c>
      <c r="Q27" s="28" t="s">
        <v>245</v>
      </c>
    </row>
    <row r="28" spans="1:17" s="44" customFormat="1" ht="15" customHeight="1" x14ac:dyDescent="0.25">
      <c r="A28" s="41"/>
      <c r="B28" s="48" t="s">
        <v>240</v>
      </c>
      <c r="C28" s="42">
        <v>-1.5</v>
      </c>
      <c r="D28" s="42">
        <v>-1.2</v>
      </c>
      <c r="E28" s="42">
        <v>-1.2</v>
      </c>
      <c r="F28" s="42">
        <v>-1.1000000000000001</v>
      </c>
      <c r="G28" s="42">
        <v>-1.2</v>
      </c>
      <c r="H28" s="42">
        <v>-0.9</v>
      </c>
      <c r="I28" s="42">
        <v>-0.8</v>
      </c>
      <c r="J28" s="42">
        <v>-0.8</v>
      </c>
      <c r="K28" s="42">
        <v>-0.5</v>
      </c>
      <c r="L28" s="42">
        <v>-0.3</v>
      </c>
      <c r="M28" s="42" t="s">
        <v>51</v>
      </c>
      <c r="N28" s="54"/>
      <c r="O28" s="54"/>
      <c r="P28" s="45"/>
      <c r="Q28" s="45"/>
    </row>
    <row r="29" spans="1:17" ht="15" customHeight="1" x14ac:dyDescent="0.25"/>
    <row r="30" spans="1:17" ht="15" customHeight="1" x14ac:dyDescent="0.25">
      <c r="B30" s="14" t="s">
        <v>180</v>
      </c>
    </row>
    <row r="31" spans="1:17" ht="15" customHeight="1" x14ac:dyDescent="0.25">
      <c r="B31" s="10" t="s">
        <v>181</v>
      </c>
    </row>
    <row r="32" spans="1:17" ht="15" customHeight="1" x14ac:dyDescent="0.25">
      <c r="B32" s="10" t="s">
        <v>182</v>
      </c>
    </row>
    <row r="33" spans="2:17" ht="15" customHeight="1" x14ac:dyDescent="0.25">
      <c r="B33" s="10" t="s">
        <v>183</v>
      </c>
    </row>
    <row r="34" spans="2:17" ht="15" customHeight="1" x14ac:dyDescent="0.25">
      <c r="B34" s="10" t="s">
        <v>184</v>
      </c>
    </row>
    <row r="35" spans="2:17" ht="15" customHeight="1" x14ac:dyDescent="0.25">
      <c r="B35" s="68" t="s">
        <v>200</v>
      </c>
    </row>
    <row r="36" spans="2:17" ht="15" customHeight="1" x14ac:dyDescent="0.25">
      <c r="B36" s="10" t="s">
        <v>228</v>
      </c>
      <c r="C36" s="73"/>
      <c r="D36" s="73"/>
      <c r="E36" s="73"/>
      <c r="F36" s="73"/>
      <c r="G36" s="73"/>
      <c r="H36" s="73"/>
      <c r="I36" s="73"/>
      <c r="J36" s="73"/>
      <c r="K36" s="73"/>
      <c r="L36" s="73"/>
      <c r="M36" s="73"/>
      <c r="N36" s="73"/>
      <c r="O36" s="73"/>
      <c r="Q36" s="74"/>
    </row>
    <row r="37" spans="2:17" ht="15" customHeight="1" x14ac:dyDescent="0.25"/>
    <row r="38" spans="2:17" ht="15" customHeight="1" x14ac:dyDescent="0.25">
      <c r="B38" s="15" t="s">
        <v>188</v>
      </c>
    </row>
    <row r="39" spans="2:17" ht="12" customHeight="1" x14ac:dyDescent="0.25"/>
  </sheetData>
  <hyperlinks>
    <hyperlink ref="B38" location="Contents!A1" display="Back to contents" xr:uid="{5668D51F-FD4F-4AFE-8F5D-A252B60E2F27}"/>
  </hyperlinks>
  <pageMargins left="0.25" right="0.25"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96369-C86E-4051-8AC6-71E86DA476DB}">
  <sheetPr>
    <tabColor theme="0" tint="-4.9989318521683403E-2"/>
  </sheetPr>
  <dimension ref="A2:R40"/>
  <sheetViews>
    <sheetView showGridLines="0" zoomScaleNormal="100" workbookViewId="0"/>
  </sheetViews>
  <sheetFormatPr defaultColWidth="8.85546875" defaultRowHeight="12" x14ac:dyDescent="0.25"/>
  <cols>
    <col min="1" max="1" width="3.7109375" style="8" customWidth="1"/>
    <col min="2" max="2" width="75.7109375" style="8" customWidth="1"/>
    <col min="3" max="13" width="8.7109375" style="16" customWidth="1"/>
    <col min="14" max="15" width="10.7109375" style="16" customWidth="1"/>
    <col min="16" max="16" width="10.7109375" style="17" customWidth="1"/>
    <col min="17" max="17" width="35.7109375" style="17" customWidth="1"/>
    <col min="18" max="16384" width="8.85546875" style="11"/>
  </cols>
  <sheetData>
    <row r="2" spans="1:18" ht="24" customHeight="1" x14ac:dyDescent="0.25">
      <c r="B2" s="18" t="s">
        <v>229</v>
      </c>
    </row>
    <row r="3" spans="1:18" s="13" customFormat="1" ht="24" customHeight="1" x14ac:dyDescent="0.25">
      <c r="A3" s="12"/>
      <c r="B3" s="82" t="s">
        <v>192</v>
      </c>
      <c r="C3" s="51" t="s">
        <v>17</v>
      </c>
      <c r="D3" s="51" t="s">
        <v>328</v>
      </c>
      <c r="E3" s="51" t="s">
        <v>329</v>
      </c>
      <c r="F3" s="51" t="s">
        <v>330</v>
      </c>
      <c r="G3" s="51" t="s">
        <v>331</v>
      </c>
      <c r="H3" s="51" t="s">
        <v>332</v>
      </c>
      <c r="I3" s="51" t="s">
        <v>333</v>
      </c>
      <c r="J3" s="51" t="s">
        <v>334</v>
      </c>
      <c r="K3" s="51" t="s">
        <v>18</v>
      </c>
      <c r="L3" s="51" t="s">
        <v>19</v>
      </c>
      <c r="M3" s="51" t="s">
        <v>20</v>
      </c>
      <c r="N3" s="51" t="s">
        <v>335</v>
      </c>
      <c r="O3" s="77" t="s">
        <v>21</v>
      </c>
      <c r="P3" s="83" t="s">
        <v>22</v>
      </c>
      <c r="Q3" s="83" t="s">
        <v>23</v>
      </c>
    </row>
    <row r="4" spans="1:18" ht="15" customHeight="1" x14ac:dyDescent="0.25">
      <c r="B4" s="26" t="s">
        <v>230</v>
      </c>
      <c r="C4" s="85">
        <v>750.3</v>
      </c>
      <c r="D4" s="85">
        <v>783.6</v>
      </c>
      <c r="E4" s="85">
        <v>815.4</v>
      </c>
      <c r="F4" s="85">
        <v>862.5</v>
      </c>
      <c r="G4" s="85">
        <v>913.6</v>
      </c>
      <c r="H4" s="85">
        <v>969.7</v>
      </c>
      <c r="I4" s="85">
        <v>1027.2</v>
      </c>
      <c r="J4" s="85">
        <v>1088.5999999999999</v>
      </c>
      <c r="K4" s="85">
        <v>1153.2</v>
      </c>
      <c r="L4" s="85">
        <v>1219.7</v>
      </c>
      <c r="M4" s="85">
        <v>1292.3</v>
      </c>
      <c r="N4" s="85">
        <v>3211.8</v>
      </c>
      <c r="O4" s="85">
        <v>10876.1</v>
      </c>
      <c r="P4" s="28" t="s">
        <v>29</v>
      </c>
      <c r="Q4" s="28" t="s">
        <v>194</v>
      </c>
    </row>
    <row r="5" spans="1:18" s="44" customFormat="1" ht="15" customHeight="1" x14ac:dyDescent="0.25">
      <c r="A5" s="41"/>
      <c r="B5" s="48" t="s">
        <v>240</v>
      </c>
      <c r="C5" s="86">
        <v>26.1</v>
      </c>
      <c r="D5" s="86">
        <v>26.2</v>
      </c>
      <c r="E5" s="86">
        <v>25.9</v>
      </c>
      <c r="F5" s="86">
        <v>26</v>
      </c>
      <c r="G5" s="86">
        <v>26.1</v>
      </c>
      <c r="H5" s="86">
        <v>26.3</v>
      </c>
      <c r="I5" s="86">
        <v>26.5</v>
      </c>
      <c r="J5" s="86">
        <v>26.8</v>
      </c>
      <c r="K5" s="86">
        <v>27</v>
      </c>
      <c r="L5" s="86">
        <v>27.2</v>
      </c>
      <c r="M5" s="86">
        <v>27.4</v>
      </c>
      <c r="N5" s="87"/>
      <c r="O5" s="87"/>
      <c r="P5" s="45"/>
      <c r="Q5" s="43"/>
    </row>
    <row r="6" spans="1:18" ht="15" customHeight="1" x14ac:dyDescent="0.25">
      <c r="B6" s="29" t="s">
        <v>231</v>
      </c>
      <c r="C6" s="85">
        <v>-755.8</v>
      </c>
      <c r="D6" s="85">
        <v>-775.3</v>
      </c>
      <c r="E6" s="85">
        <v>-809.7</v>
      </c>
      <c r="F6" s="85">
        <v>-851.3</v>
      </c>
      <c r="G6" s="85">
        <v>-903.8</v>
      </c>
      <c r="H6" s="85">
        <v>-940.5</v>
      </c>
      <c r="I6" s="85">
        <v>-988</v>
      </c>
      <c r="J6" s="85">
        <v>-1041.5</v>
      </c>
      <c r="K6" s="85">
        <v>-1094.5</v>
      </c>
      <c r="L6" s="85">
        <v>-1148.0999999999999</v>
      </c>
      <c r="M6" s="85">
        <v>-1206.3</v>
      </c>
      <c r="N6" s="85">
        <v>-3192.2</v>
      </c>
      <c r="O6" s="85">
        <v>-10514.9</v>
      </c>
      <c r="P6" s="28" t="s">
        <v>170</v>
      </c>
      <c r="Q6" s="28" t="s">
        <v>194</v>
      </c>
    </row>
    <row r="7" spans="1:18" s="44" customFormat="1" ht="15" customHeight="1" x14ac:dyDescent="0.25">
      <c r="A7" s="41"/>
      <c r="B7" s="48" t="s">
        <v>240</v>
      </c>
      <c r="C7" s="86">
        <v>-26.2</v>
      </c>
      <c r="D7" s="86">
        <v>-25.9</v>
      </c>
      <c r="E7" s="86">
        <v>-25.7</v>
      </c>
      <c r="F7" s="86">
        <v>-25.6</v>
      </c>
      <c r="G7" s="86">
        <v>-25.8</v>
      </c>
      <c r="H7" s="86">
        <v>-25.5</v>
      </c>
      <c r="I7" s="86">
        <v>-25.5</v>
      </c>
      <c r="J7" s="86">
        <v>-25.6</v>
      </c>
      <c r="K7" s="86">
        <v>-25.6</v>
      </c>
      <c r="L7" s="86">
        <v>-25.6</v>
      </c>
      <c r="M7" s="86">
        <v>-25.6</v>
      </c>
      <c r="N7" s="87"/>
      <c r="O7" s="87"/>
      <c r="P7" s="45"/>
      <c r="Q7" s="45"/>
    </row>
    <row r="8" spans="1:18" ht="15" customHeight="1" x14ac:dyDescent="0.25">
      <c r="B8" s="29" t="s">
        <v>212</v>
      </c>
      <c r="C8" s="85">
        <v>-38.700000000000003</v>
      </c>
      <c r="D8" s="85">
        <v>-40.299999999999997</v>
      </c>
      <c r="E8" s="85">
        <v>-45.1</v>
      </c>
      <c r="F8" s="85">
        <v>-48.4</v>
      </c>
      <c r="G8" s="85">
        <v>-53.2</v>
      </c>
      <c r="H8" s="85">
        <v>-65.8</v>
      </c>
      <c r="I8" s="85">
        <v>-72.5</v>
      </c>
      <c r="J8" s="85">
        <v>-79.8</v>
      </c>
      <c r="K8" s="85">
        <v>-79.599999999999994</v>
      </c>
      <c r="L8" s="85">
        <v>-82.7</v>
      </c>
      <c r="M8" s="85">
        <v>-83.7</v>
      </c>
      <c r="N8" s="85">
        <v>-172.6</v>
      </c>
      <c r="O8" s="85">
        <v>-689.9</v>
      </c>
      <c r="P8" s="28" t="s">
        <v>171</v>
      </c>
      <c r="Q8" s="28" t="s">
        <v>194</v>
      </c>
    </row>
    <row r="9" spans="1:18" s="44" customFormat="1" ht="15" customHeight="1" x14ac:dyDescent="0.25">
      <c r="A9" s="41"/>
      <c r="B9" s="48" t="s">
        <v>240</v>
      </c>
      <c r="C9" s="86">
        <v>-1.3</v>
      </c>
      <c r="D9" s="86">
        <v>-1.3</v>
      </c>
      <c r="E9" s="86">
        <v>-1.4</v>
      </c>
      <c r="F9" s="86">
        <v>-1.5</v>
      </c>
      <c r="G9" s="86">
        <v>-1.5</v>
      </c>
      <c r="H9" s="86">
        <v>-1.8</v>
      </c>
      <c r="I9" s="86">
        <v>-1.9</v>
      </c>
      <c r="J9" s="86">
        <v>-2</v>
      </c>
      <c r="K9" s="86">
        <v>-1.9</v>
      </c>
      <c r="L9" s="86">
        <v>-1.8</v>
      </c>
      <c r="M9" s="86">
        <v>-1.8</v>
      </c>
      <c r="N9" s="87"/>
      <c r="O9" s="87"/>
      <c r="P9" s="45"/>
      <c r="Q9" s="46"/>
    </row>
    <row r="10" spans="1:18" ht="15" customHeight="1" x14ac:dyDescent="0.25">
      <c r="B10" s="29" t="s">
        <v>232</v>
      </c>
      <c r="C10" s="85">
        <v>-44.2</v>
      </c>
      <c r="D10" s="85">
        <v>-32.1</v>
      </c>
      <c r="E10" s="85">
        <v>-39.4</v>
      </c>
      <c r="F10" s="85">
        <v>-37.299999999999997</v>
      </c>
      <c r="G10" s="85">
        <v>-43.4</v>
      </c>
      <c r="H10" s="85">
        <v>-36.6</v>
      </c>
      <c r="I10" s="85">
        <v>-33.299999999999997</v>
      </c>
      <c r="J10" s="85">
        <v>-32.700000000000003</v>
      </c>
      <c r="K10" s="85">
        <v>-20.9</v>
      </c>
      <c r="L10" s="85">
        <v>-11.1</v>
      </c>
      <c r="M10" s="85">
        <v>2.2999999999999998</v>
      </c>
      <c r="N10" s="85">
        <v>-153</v>
      </c>
      <c r="O10" s="85">
        <v>-328.7</v>
      </c>
      <c r="P10" s="39" t="s">
        <v>175</v>
      </c>
      <c r="Q10" s="39" t="s">
        <v>233</v>
      </c>
    </row>
    <row r="11" spans="1:18" s="44" customFormat="1" ht="15" customHeight="1" x14ac:dyDescent="0.25">
      <c r="A11" s="41"/>
      <c r="B11" s="48" t="s">
        <v>240</v>
      </c>
      <c r="C11" s="86">
        <v>-1.5</v>
      </c>
      <c r="D11" s="86">
        <v>-1.1000000000000001</v>
      </c>
      <c r="E11" s="86">
        <v>-1.3</v>
      </c>
      <c r="F11" s="86">
        <v>-1.1000000000000001</v>
      </c>
      <c r="G11" s="86">
        <v>-1.2</v>
      </c>
      <c r="H11" s="86">
        <v>-1</v>
      </c>
      <c r="I11" s="86">
        <v>-0.9</v>
      </c>
      <c r="J11" s="86">
        <v>-0.8</v>
      </c>
      <c r="K11" s="86">
        <v>-0.5</v>
      </c>
      <c r="L11" s="86">
        <v>-0.2</v>
      </c>
      <c r="M11" s="86" t="s">
        <v>51</v>
      </c>
      <c r="N11" s="87"/>
      <c r="O11" s="87"/>
      <c r="P11" s="39"/>
      <c r="Q11" s="39"/>
    </row>
    <row r="12" spans="1:18" ht="15" customHeight="1" x14ac:dyDescent="0.25">
      <c r="B12" s="81" t="s">
        <v>195</v>
      </c>
      <c r="C12" s="23"/>
      <c r="D12" s="23"/>
      <c r="E12" s="23"/>
      <c r="F12" s="23"/>
      <c r="G12" s="24"/>
      <c r="H12" s="24"/>
      <c r="I12" s="24"/>
      <c r="J12" s="24"/>
      <c r="K12" s="24"/>
      <c r="L12" s="24"/>
      <c r="M12" s="24"/>
      <c r="N12" s="23"/>
      <c r="O12" s="23"/>
      <c r="P12" s="23"/>
      <c r="Q12" s="38"/>
    </row>
    <row r="13" spans="1:18" ht="15" customHeight="1" x14ac:dyDescent="0.25">
      <c r="B13" s="29" t="s">
        <v>246</v>
      </c>
      <c r="C13" s="27">
        <v>0.2</v>
      </c>
      <c r="D13" s="27">
        <v>0.2</v>
      </c>
      <c r="E13" s="27">
        <v>-0.9</v>
      </c>
      <c r="F13" s="27">
        <v>-1</v>
      </c>
      <c r="G13" s="27">
        <v>-1</v>
      </c>
      <c r="H13" s="27">
        <v>-1</v>
      </c>
      <c r="I13" s="27">
        <v>-1</v>
      </c>
      <c r="J13" s="27">
        <v>-1</v>
      </c>
      <c r="K13" s="27">
        <v>-1</v>
      </c>
      <c r="L13" s="27">
        <v>-1.1000000000000001</v>
      </c>
      <c r="M13" s="27">
        <v>-1.1000000000000001</v>
      </c>
      <c r="N13" s="27">
        <v>-1.5</v>
      </c>
      <c r="O13" s="27">
        <v>-8.8000000000000007</v>
      </c>
      <c r="P13" s="28" t="s">
        <v>178</v>
      </c>
      <c r="Q13" s="28" t="s">
        <v>250</v>
      </c>
    </row>
    <row r="14" spans="1:18" s="44" customFormat="1" ht="15" customHeight="1" x14ac:dyDescent="0.25">
      <c r="A14" s="41"/>
      <c r="B14" s="48" t="s">
        <v>240</v>
      </c>
      <c r="C14" s="42" t="s">
        <v>51</v>
      </c>
      <c r="D14" s="42" t="s">
        <v>51</v>
      </c>
      <c r="E14" s="42" t="s">
        <v>51</v>
      </c>
      <c r="F14" s="42" t="s">
        <v>51</v>
      </c>
      <c r="G14" s="42" t="s">
        <v>51</v>
      </c>
      <c r="H14" s="42" t="s">
        <v>51</v>
      </c>
      <c r="I14" s="42" t="s">
        <v>51</v>
      </c>
      <c r="J14" s="42" t="s">
        <v>51</v>
      </c>
      <c r="K14" s="42" t="s">
        <v>51</v>
      </c>
      <c r="L14" s="42" t="s">
        <v>51</v>
      </c>
      <c r="M14" s="42" t="s">
        <v>51</v>
      </c>
      <c r="N14" s="54"/>
      <c r="O14" s="54"/>
      <c r="P14" s="90"/>
      <c r="Q14" s="91"/>
    </row>
    <row r="15" spans="1:18" ht="15" customHeight="1" x14ac:dyDescent="0.25">
      <c r="B15" s="29" t="s">
        <v>234</v>
      </c>
      <c r="C15" s="27">
        <v>-0.1</v>
      </c>
      <c r="D15" s="27">
        <v>0.2</v>
      </c>
      <c r="E15" s="27">
        <v>1</v>
      </c>
      <c r="F15" s="27">
        <v>1.1000000000000001</v>
      </c>
      <c r="G15" s="27">
        <v>1.2</v>
      </c>
      <c r="H15" s="27">
        <v>1.4</v>
      </c>
      <c r="I15" s="27">
        <v>1.4</v>
      </c>
      <c r="J15" s="27">
        <v>1.5</v>
      </c>
      <c r="K15" s="27">
        <v>1.6</v>
      </c>
      <c r="L15" s="27">
        <v>2.2000000000000002</v>
      </c>
      <c r="M15" s="27">
        <v>2.2000000000000002</v>
      </c>
      <c r="N15" s="27">
        <v>2.2000000000000002</v>
      </c>
      <c r="O15" s="27">
        <v>13.7</v>
      </c>
      <c r="P15" s="28" t="s">
        <v>197</v>
      </c>
      <c r="Q15" s="28" t="s">
        <v>235</v>
      </c>
    </row>
    <row r="16" spans="1:18" s="47" customFormat="1" ht="15" customHeight="1" x14ac:dyDescent="0.25">
      <c r="A16" s="41"/>
      <c r="B16" s="48" t="s">
        <v>240</v>
      </c>
      <c r="C16" s="42" t="s">
        <v>51</v>
      </c>
      <c r="D16" s="42" t="s">
        <v>51</v>
      </c>
      <c r="E16" s="42" t="s">
        <v>51</v>
      </c>
      <c r="F16" s="42" t="s">
        <v>51</v>
      </c>
      <c r="G16" s="42" t="s">
        <v>51</v>
      </c>
      <c r="H16" s="42" t="s">
        <v>51</v>
      </c>
      <c r="I16" s="42" t="s">
        <v>51</v>
      </c>
      <c r="J16" s="42" t="s">
        <v>51</v>
      </c>
      <c r="K16" s="42" t="s">
        <v>51</v>
      </c>
      <c r="L16" s="42" t="s">
        <v>51</v>
      </c>
      <c r="M16" s="42" t="s">
        <v>51</v>
      </c>
      <c r="N16" s="54"/>
      <c r="O16" s="54"/>
      <c r="P16" s="45"/>
      <c r="Q16" s="45"/>
      <c r="R16" s="44"/>
    </row>
    <row r="17" spans="1:17" s="9" customFormat="1" ht="15" customHeight="1" x14ac:dyDescent="0.25">
      <c r="A17" s="8"/>
      <c r="B17" s="29" t="s">
        <v>244</v>
      </c>
      <c r="C17" s="27" t="s">
        <v>51</v>
      </c>
      <c r="D17" s="27" t="s">
        <v>51</v>
      </c>
      <c r="E17" s="27" t="s">
        <v>51</v>
      </c>
      <c r="F17" s="27">
        <v>-0.1</v>
      </c>
      <c r="G17" s="27">
        <v>-0.1</v>
      </c>
      <c r="H17" s="27">
        <v>-0.1</v>
      </c>
      <c r="I17" s="27">
        <v>-0.1</v>
      </c>
      <c r="J17" s="27">
        <v>-0.1</v>
      </c>
      <c r="K17" s="27">
        <v>-0.1</v>
      </c>
      <c r="L17" s="27">
        <v>-0.1</v>
      </c>
      <c r="M17" s="27" t="s">
        <v>51</v>
      </c>
      <c r="N17" s="27">
        <v>-0.1</v>
      </c>
      <c r="O17" s="27">
        <v>-0.6</v>
      </c>
      <c r="P17" s="28" t="s">
        <v>199</v>
      </c>
      <c r="Q17" s="28" t="s">
        <v>248</v>
      </c>
    </row>
    <row r="18" spans="1:17" s="47" customFormat="1" ht="15" customHeight="1" x14ac:dyDescent="0.25">
      <c r="A18" s="41"/>
      <c r="B18" s="48" t="s">
        <v>240</v>
      </c>
      <c r="C18" s="42" t="s">
        <v>51</v>
      </c>
      <c r="D18" s="42" t="s">
        <v>51</v>
      </c>
      <c r="E18" s="42" t="s">
        <v>51</v>
      </c>
      <c r="F18" s="42" t="s">
        <v>51</v>
      </c>
      <c r="G18" s="42" t="s">
        <v>51</v>
      </c>
      <c r="H18" s="42" t="s">
        <v>51</v>
      </c>
      <c r="I18" s="42" t="s">
        <v>51</v>
      </c>
      <c r="J18" s="42" t="s">
        <v>51</v>
      </c>
      <c r="K18" s="42" t="s">
        <v>51</v>
      </c>
      <c r="L18" s="42" t="s">
        <v>51</v>
      </c>
      <c r="M18" s="42" t="s">
        <v>51</v>
      </c>
      <c r="N18" s="54"/>
      <c r="O18" s="54"/>
      <c r="P18" s="45"/>
      <c r="Q18" s="45"/>
    </row>
    <row r="19" spans="1:17" s="9" customFormat="1" ht="15" customHeight="1" x14ac:dyDescent="0.25">
      <c r="A19" s="8"/>
      <c r="B19" s="29" t="s">
        <v>241</v>
      </c>
      <c r="C19" s="27">
        <v>0.1</v>
      </c>
      <c r="D19" s="27">
        <v>0.4</v>
      </c>
      <c r="E19" s="27" t="s">
        <v>51</v>
      </c>
      <c r="F19" s="27" t="s">
        <v>51</v>
      </c>
      <c r="G19" s="27">
        <v>0.2</v>
      </c>
      <c r="H19" s="27">
        <v>0.2</v>
      </c>
      <c r="I19" s="27">
        <v>0.3</v>
      </c>
      <c r="J19" s="27">
        <v>0.4</v>
      </c>
      <c r="K19" s="27">
        <v>0.4</v>
      </c>
      <c r="L19" s="27">
        <v>1.1000000000000001</v>
      </c>
      <c r="M19" s="27">
        <v>1.2</v>
      </c>
      <c r="N19" s="27">
        <v>0.6</v>
      </c>
      <c r="O19" s="27">
        <v>4.3</v>
      </c>
      <c r="P19" s="28" t="s">
        <v>217</v>
      </c>
      <c r="Q19" s="28" t="s">
        <v>251</v>
      </c>
    </row>
    <row r="20" spans="1:17" s="47" customFormat="1" ht="15" customHeight="1" x14ac:dyDescent="0.25">
      <c r="A20" s="41"/>
      <c r="B20" s="48" t="s">
        <v>240</v>
      </c>
      <c r="C20" s="42" t="s">
        <v>51</v>
      </c>
      <c r="D20" s="42" t="s">
        <v>51</v>
      </c>
      <c r="E20" s="42" t="s">
        <v>51</v>
      </c>
      <c r="F20" s="42" t="s">
        <v>51</v>
      </c>
      <c r="G20" s="42" t="s">
        <v>51</v>
      </c>
      <c r="H20" s="42" t="s">
        <v>51</v>
      </c>
      <c r="I20" s="42" t="s">
        <v>51</v>
      </c>
      <c r="J20" s="42" t="s">
        <v>51</v>
      </c>
      <c r="K20" s="42" t="s">
        <v>51</v>
      </c>
      <c r="L20" s="42" t="s">
        <v>51</v>
      </c>
      <c r="M20" s="42" t="s">
        <v>51</v>
      </c>
      <c r="N20" s="54"/>
      <c r="O20" s="54"/>
      <c r="P20" s="45"/>
      <c r="Q20" s="45"/>
    </row>
    <row r="21" spans="1:17" s="9" customFormat="1" ht="15" customHeight="1" x14ac:dyDescent="0.25">
      <c r="A21" s="8"/>
      <c r="B21" s="29" t="s">
        <v>236</v>
      </c>
      <c r="C21" s="27">
        <v>750.4</v>
      </c>
      <c r="D21" s="27">
        <v>783.8</v>
      </c>
      <c r="E21" s="27">
        <v>814.5</v>
      </c>
      <c r="F21" s="27">
        <v>861.5</v>
      </c>
      <c r="G21" s="27">
        <v>912.6</v>
      </c>
      <c r="H21" s="27">
        <v>968.7</v>
      </c>
      <c r="I21" s="27">
        <v>1026.2</v>
      </c>
      <c r="J21" s="27">
        <v>1087.5999999999999</v>
      </c>
      <c r="K21" s="27">
        <v>1152.0999999999999</v>
      </c>
      <c r="L21" s="27">
        <v>1218.7</v>
      </c>
      <c r="M21" s="27">
        <v>1291.2</v>
      </c>
      <c r="N21" s="27">
        <v>3210.2</v>
      </c>
      <c r="O21" s="27">
        <v>10867.3</v>
      </c>
      <c r="P21" s="28" t="s">
        <v>219</v>
      </c>
      <c r="Q21" s="28" t="s">
        <v>220</v>
      </c>
    </row>
    <row r="22" spans="1:17" s="47" customFormat="1" ht="15" customHeight="1" x14ac:dyDescent="0.25">
      <c r="A22" s="41"/>
      <c r="B22" s="48" t="s">
        <v>240</v>
      </c>
      <c r="C22" s="42">
        <v>26.1</v>
      </c>
      <c r="D22" s="42">
        <v>26.2</v>
      </c>
      <c r="E22" s="42">
        <v>25.9</v>
      </c>
      <c r="F22" s="42">
        <v>26</v>
      </c>
      <c r="G22" s="42">
        <v>26.1</v>
      </c>
      <c r="H22" s="42">
        <v>26.3</v>
      </c>
      <c r="I22" s="42">
        <v>26.5</v>
      </c>
      <c r="J22" s="42">
        <v>26.7</v>
      </c>
      <c r="K22" s="42">
        <v>27</v>
      </c>
      <c r="L22" s="42">
        <v>27.2</v>
      </c>
      <c r="M22" s="42">
        <v>27.4</v>
      </c>
      <c r="N22" s="54"/>
      <c r="O22" s="54"/>
      <c r="P22" s="45"/>
      <c r="Q22" s="45"/>
    </row>
    <row r="23" spans="1:17" ht="15" customHeight="1" x14ac:dyDescent="0.25">
      <c r="B23" s="29" t="s">
        <v>237</v>
      </c>
      <c r="C23" s="27">
        <v>-755.9</v>
      </c>
      <c r="D23" s="27">
        <v>-775.1</v>
      </c>
      <c r="E23" s="27">
        <v>-808.8</v>
      </c>
      <c r="F23" s="27">
        <v>-850.2</v>
      </c>
      <c r="G23" s="27">
        <v>-902.6</v>
      </c>
      <c r="H23" s="27">
        <v>-939.2</v>
      </c>
      <c r="I23" s="27">
        <v>-986.6</v>
      </c>
      <c r="J23" s="27">
        <v>-1040</v>
      </c>
      <c r="K23" s="27">
        <v>-1093</v>
      </c>
      <c r="L23" s="27">
        <v>-1145.9000000000001</v>
      </c>
      <c r="M23" s="27">
        <v>-1204.0999999999999</v>
      </c>
      <c r="N23" s="27">
        <v>-3190</v>
      </c>
      <c r="O23" s="27">
        <v>-10501.3</v>
      </c>
      <c r="P23" s="28" t="s">
        <v>222</v>
      </c>
      <c r="Q23" s="28" t="s">
        <v>223</v>
      </c>
    </row>
    <row r="24" spans="1:17" s="47" customFormat="1" ht="15" customHeight="1" x14ac:dyDescent="0.25">
      <c r="A24" s="41"/>
      <c r="B24" s="48" t="s">
        <v>240</v>
      </c>
      <c r="C24" s="42">
        <v>-26.3</v>
      </c>
      <c r="D24" s="42">
        <v>-25.9</v>
      </c>
      <c r="E24" s="42">
        <v>-25.7</v>
      </c>
      <c r="F24" s="42">
        <v>-25.6</v>
      </c>
      <c r="G24" s="42">
        <v>-25.8</v>
      </c>
      <c r="H24" s="42">
        <v>-25.5</v>
      </c>
      <c r="I24" s="42">
        <v>-25.5</v>
      </c>
      <c r="J24" s="42">
        <v>-25.6</v>
      </c>
      <c r="K24" s="42">
        <v>-25.6</v>
      </c>
      <c r="L24" s="42">
        <v>-25.5</v>
      </c>
      <c r="M24" s="42">
        <v>-25.6</v>
      </c>
      <c r="N24" s="54"/>
      <c r="O24" s="54"/>
      <c r="P24" s="45"/>
      <c r="Q24" s="45"/>
    </row>
    <row r="25" spans="1:17" ht="15" customHeight="1" x14ac:dyDescent="0.25">
      <c r="B25" s="29" t="s">
        <v>224</v>
      </c>
      <c r="C25" s="27">
        <v>-38.700000000000003</v>
      </c>
      <c r="D25" s="27">
        <v>-40.299999999999997</v>
      </c>
      <c r="E25" s="27">
        <v>-45.1</v>
      </c>
      <c r="F25" s="27">
        <v>-48.5</v>
      </c>
      <c r="G25" s="27">
        <v>-53.3</v>
      </c>
      <c r="H25" s="27">
        <v>-65.900000000000006</v>
      </c>
      <c r="I25" s="27">
        <v>-72.599999999999994</v>
      </c>
      <c r="J25" s="27">
        <v>-79.900000000000006</v>
      </c>
      <c r="K25" s="27">
        <v>-79.7</v>
      </c>
      <c r="L25" s="27">
        <v>-82.7</v>
      </c>
      <c r="M25" s="27">
        <v>-83.7</v>
      </c>
      <c r="N25" s="27">
        <v>-172.6</v>
      </c>
      <c r="O25" s="27">
        <v>-690.4</v>
      </c>
      <c r="P25" s="28" t="s">
        <v>225</v>
      </c>
      <c r="Q25" s="28" t="s">
        <v>226</v>
      </c>
    </row>
    <row r="26" spans="1:17" s="44" customFormat="1" ht="15" customHeight="1" x14ac:dyDescent="0.25">
      <c r="A26" s="41"/>
      <c r="B26" s="48" t="s">
        <v>240</v>
      </c>
      <c r="C26" s="42">
        <v>-1.3</v>
      </c>
      <c r="D26" s="42">
        <v>-1.3</v>
      </c>
      <c r="E26" s="42">
        <v>-1.4</v>
      </c>
      <c r="F26" s="42">
        <v>-1.5</v>
      </c>
      <c r="G26" s="42">
        <v>-1.5</v>
      </c>
      <c r="H26" s="42">
        <v>-1.8</v>
      </c>
      <c r="I26" s="42">
        <v>-1.9</v>
      </c>
      <c r="J26" s="42">
        <v>-2</v>
      </c>
      <c r="K26" s="42">
        <v>-1.9</v>
      </c>
      <c r="L26" s="42">
        <v>-1.8</v>
      </c>
      <c r="M26" s="42">
        <v>-1.8</v>
      </c>
      <c r="N26" s="54"/>
      <c r="O26" s="54"/>
      <c r="P26" s="45"/>
      <c r="Q26" s="45"/>
    </row>
    <row r="27" spans="1:17" ht="15" customHeight="1" x14ac:dyDescent="0.25">
      <c r="B27" s="29" t="s">
        <v>204</v>
      </c>
      <c r="C27" s="27">
        <v>-44.1</v>
      </c>
      <c r="D27" s="27">
        <v>-31.7</v>
      </c>
      <c r="E27" s="27">
        <v>-39.4</v>
      </c>
      <c r="F27" s="27">
        <v>-37.200000000000003</v>
      </c>
      <c r="G27" s="27">
        <v>-43.3</v>
      </c>
      <c r="H27" s="27">
        <v>-36.299999999999997</v>
      </c>
      <c r="I27" s="27">
        <v>-33</v>
      </c>
      <c r="J27" s="27">
        <v>-32.299999999999997</v>
      </c>
      <c r="K27" s="27">
        <v>-20.5</v>
      </c>
      <c r="L27" s="27">
        <v>-10</v>
      </c>
      <c r="M27" s="27">
        <v>3.5</v>
      </c>
      <c r="N27" s="27">
        <v>-152.4</v>
      </c>
      <c r="O27" s="27">
        <v>-324.3</v>
      </c>
      <c r="P27" s="28" t="s">
        <v>227</v>
      </c>
      <c r="Q27" s="28" t="s">
        <v>252</v>
      </c>
    </row>
    <row r="28" spans="1:17" s="44" customFormat="1" ht="15" customHeight="1" x14ac:dyDescent="0.25">
      <c r="A28" s="41"/>
      <c r="B28" s="48" t="s">
        <v>240</v>
      </c>
      <c r="C28" s="42">
        <v>-1.5</v>
      </c>
      <c r="D28" s="42">
        <v>-1.1000000000000001</v>
      </c>
      <c r="E28" s="42">
        <v>-1.3</v>
      </c>
      <c r="F28" s="42">
        <v>-1.1000000000000001</v>
      </c>
      <c r="G28" s="42">
        <v>-1.2</v>
      </c>
      <c r="H28" s="42">
        <v>-1</v>
      </c>
      <c r="I28" s="42">
        <v>-0.9</v>
      </c>
      <c r="J28" s="42">
        <v>-0.8</v>
      </c>
      <c r="K28" s="42">
        <v>-0.5</v>
      </c>
      <c r="L28" s="42">
        <v>-0.2</v>
      </c>
      <c r="M28" s="42">
        <v>0.1</v>
      </c>
      <c r="N28" s="54"/>
      <c r="O28" s="54"/>
      <c r="P28" s="45"/>
      <c r="Q28" s="45"/>
    </row>
    <row r="29" spans="1:17" ht="15" customHeight="1" x14ac:dyDescent="0.25"/>
    <row r="30" spans="1:17" ht="15" customHeight="1" x14ac:dyDescent="0.25">
      <c r="B30" s="14" t="s">
        <v>180</v>
      </c>
    </row>
    <row r="31" spans="1:17" ht="15" customHeight="1" x14ac:dyDescent="0.25">
      <c r="B31" s="10" t="s">
        <v>181</v>
      </c>
    </row>
    <row r="32" spans="1:17" ht="15" customHeight="1" x14ac:dyDescent="0.25">
      <c r="B32" s="10" t="s">
        <v>182</v>
      </c>
    </row>
    <row r="33" spans="2:17" ht="15" customHeight="1" x14ac:dyDescent="0.25">
      <c r="B33" s="10" t="s">
        <v>183</v>
      </c>
    </row>
    <row r="34" spans="2:17" ht="15" customHeight="1" x14ac:dyDescent="0.25">
      <c r="B34" s="10" t="s">
        <v>184</v>
      </c>
    </row>
    <row r="35" spans="2:17" ht="15" customHeight="1" x14ac:dyDescent="0.25">
      <c r="B35" s="68" t="s">
        <v>200</v>
      </c>
    </row>
    <row r="36" spans="2:17" ht="15" customHeight="1" x14ac:dyDescent="0.25">
      <c r="B36" s="10" t="s">
        <v>238</v>
      </c>
      <c r="C36" s="73"/>
      <c r="D36" s="73"/>
      <c r="E36" s="73"/>
      <c r="F36" s="73"/>
      <c r="G36" s="73"/>
      <c r="H36" s="73"/>
      <c r="I36" s="73"/>
      <c r="J36" s="73"/>
      <c r="K36" s="73"/>
      <c r="L36" s="73"/>
      <c r="M36" s="73"/>
      <c r="N36" s="73"/>
      <c r="O36" s="73"/>
      <c r="Q36" s="74"/>
    </row>
    <row r="37" spans="2:17" ht="15" customHeight="1" x14ac:dyDescent="0.25"/>
    <row r="38" spans="2:17" ht="15" customHeight="1" x14ac:dyDescent="0.25">
      <c r="B38" s="15" t="s">
        <v>188</v>
      </c>
    </row>
    <row r="39" spans="2:17" ht="12" customHeight="1" x14ac:dyDescent="0.25">
      <c r="P39" s="16"/>
    </row>
    <row r="40" spans="2:17" ht="12" customHeight="1" x14ac:dyDescent="0.25">
      <c r="P40" s="16"/>
    </row>
  </sheetData>
  <hyperlinks>
    <hyperlink ref="B38" location="Contents!A1" display="Back to contents" xr:uid="{46667F40-4DF5-4332-96C2-68915A647743}"/>
  </hyperlinks>
  <pageMargins left="0.25" right="0.25"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AD4904694C9E444CAA8A0874C06D9F79" ma:contentTypeVersion="5" ma:contentTypeDescription="Create a new document." ma:contentTypeScope="" ma:versionID="01920fa1a6c456ea10da02bb46594957">
  <xsd:schema xmlns:xsd="http://www.w3.org/2001/XMLSchema" xmlns:xs="http://www.w3.org/2001/XMLSchema" xmlns:p="http://schemas.microsoft.com/office/2006/metadata/properties" xmlns:ns2="e29dc55c-d7a7-43bd-85f9-92f234156074" xmlns:ns3="d228a56c-3234-43c7-921a-b2fcc4873cfc" targetNamespace="http://schemas.microsoft.com/office/2006/metadata/properties" ma:root="true" ma:fieldsID="89781fcbef66fee242841921fa403478" ns2:_="" ns3:_="">
    <xsd:import namespace="e29dc55c-d7a7-43bd-85f9-92f234156074"/>
    <xsd:import namespace="d228a56c-3234-43c7-921a-b2fcc4873cfc"/>
    <xsd:element name="properties">
      <xsd:complexType>
        <xsd:sequence>
          <xsd:element name="documentManagement">
            <xsd:complexType>
              <xsd:all>
                <xsd:element ref="ns2:_dlc_DocId" minOccurs="0"/>
                <xsd:element ref="ns2:_dlc_DocIdUrl" minOccurs="0"/>
                <xsd:element ref="ns2:_dlc_DocIdPersistId" minOccurs="0"/>
                <xsd:element ref="ns3:MediaServiceDateTaken"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9dc55c-d7a7-43bd-85f9-92f23415607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28a56c-3234-43c7-921a-b2fcc4873cfc" elementFormDefault="qualified">
    <xsd:import namespace="http://schemas.microsoft.com/office/2006/documentManagement/types"/>
    <xsd:import namespace="http://schemas.microsoft.com/office/infopath/2007/PartnerControls"/>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e29dc55c-d7a7-43bd-85f9-92f234156074">ECR48-2007032837-202</_dlc_DocId>
    <_dlc_DocIdUrl xmlns="e29dc55c-d7a7-43bd-85f9-92f234156074">
      <Url>https://pboprotected.sharepoint.com/sites/ECR48/_layouts/15/DocIdRedir.aspx?ID=ECR48-2007032837-202</Url>
      <Description>ECR48-2007032837-202</Description>
    </_dlc_DocIdUrl>
  </documentManagement>
</p:properties>
</file>

<file path=customXml/itemProps1.xml><?xml version="1.0" encoding="utf-8"?>
<ds:datastoreItem xmlns:ds="http://schemas.openxmlformats.org/officeDocument/2006/customXml" ds:itemID="{9B0820F6-C1E1-4BB8-A05B-528AE37DEF72}">
  <ds:schemaRefs>
    <ds:schemaRef ds:uri="http://schemas.microsoft.com/sharepoint/v3/contenttype/forms"/>
  </ds:schemaRefs>
</ds:datastoreItem>
</file>

<file path=customXml/itemProps2.xml><?xml version="1.0" encoding="utf-8"?>
<ds:datastoreItem xmlns:ds="http://schemas.openxmlformats.org/officeDocument/2006/customXml" ds:itemID="{45E492E0-886A-4238-9B4A-94E289AE54DF}">
  <ds:schemaRefs>
    <ds:schemaRef ds:uri="http://schemas.microsoft.com/sharepoint/events"/>
  </ds:schemaRefs>
</ds:datastoreItem>
</file>

<file path=customXml/itemProps3.xml><?xml version="1.0" encoding="utf-8"?>
<ds:datastoreItem xmlns:ds="http://schemas.openxmlformats.org/officeDocument/2006/customXml" ds:itemID="{6CB78297-3B1E-4771-9F15-D5392150E6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9dc55c-d7a7-43bd-85f9-92f234156074"/>
    <ds:schemaRef ds:uri="d228a56c-3234-43c7-921a-b2fcc4873c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83DCEC8-3521-42F0-9CC8-451B046E1F56}">
  <ds:schemaRefs>
    <ds:schemaRef ds:uri="http://www.w3.org/XML/1998/namespace"/>
    <ds:schemaRef ds:uri="http://schemas.microsoft.com/office/2006/metadata/properties"/>
    <ds:schemaRef ds:uri="d228a56c-3234-43c7-921a-b2fcc4873cfc"/>
    <ds:schemaRef ds:uri="http://purl.org/dc/dcmitype/"/>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e29dc55c-d7a7-43bd-85f9-92f234156074"/>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2</DocSecurity>
  <ScaleCrop>false</ScaleCrop>
  <HeadingPairs>
    <vt:vector size="2" baseType="variant">
      <vt:variant>
        <vt:lpstr>Worksheets</vt:lpstr>
      </vt:variant>
      <vt:variant>
        <vt:i4>13</vt:i4>
      </vt:variant>
    </vt:vector>
  </HeadingPairs>
  <TitlesOfParts>
    <vt:vector size="13" baseType="lpstr">
      <vt:lpstr>Contents</vt:lpstr>
      <vt:lpstr>Table 1A</vt:lpstr>
      <vt:lpstr>Table 1B</vt:lpstr>
      <vt:lpstr>Table 1C</vt:lpstr>
      <vt:lpstr>Table 2A</vt:lpstr>
      <vt:lpstr>Table 2B</vt:lpstr>
      <vt:lpstr>Table 2C</vt:lpstr>
      <vt:lpstr>Table 3A</vt:lpstr>
      <vt:lpstr>Table 3B</vt:lpstr>
      <vt:lpstr>Table 4A</vt:lpstr>
      <vt:lpstr>Table 4B</vt:lpstr>
      <vt:lpstr>Table 5A</vt:lpstr>
      <vt:lpstr>Table 5B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Parliamentary Budget Office (PBO)</dc:creator>
  <cp:keywords/>
  <dc:description/>
  <cp:lastModifiedBy/>
  <dcterms:created xsi:type="dcterms:W3CDTF">2025-06-13T03:44:11Z</dcterms:created>
  <dcterms:modified xsi:type="dcterms:W3CDTF">2025-06-19T07:31:47Z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7fb5294-db91-4a6a-9144-25e7ea5d809c_ActionId">
    <vt:lpwstr>c5ca800e-6547-418a-95b3-8a19e35bb2fc</vt:lpwstr>
  </property>
  <property fmtid="{D5CDD505-2E9C-101B-9397-08002B2CF9AE}" pid="3" name="MSIP_Label_b7fb5294-db91-4a6a-9144-25e7ea5d809c_ContentBits">
    <vt:lpwstr>3</vt:lpwstr>
  </property>
  <property fmtid="{D5CDD505-2E9C-101B-9397-08002B2CF9AE}" pid="4" name="MediaServiceImageTags">
    <vt:lpwstr/>
  </property>
  <property fmtid="{D5CDD505-2E9C-101B-9397-08002B2CF9AE}" pid="5" name="ContentTypeId">
    <vt:lpwstr>0x010100AD4904694C9E444CAA8A0874C06D9F79</vt:lpwstr>
  </property>
  <property fmtid="{D5CDD505-2E9C-101B-9397-08002B2CF9AE}" pid="6" name="_dlc_DocIdItemGuid">
    <vt:lpwstr>bc9ef3e2-e569-49bc-97c5-c7e89c13483e</vt:lpwstr>
  </property>
  <property fmtid="{D5CDD505-2E9C-101B-9397-08002B2CF9AE}" pid="7" name="MSIP_Label_b7fb5294-db91-4a6a-9144-25e7ea5d809c_Name">
    <vt:lpwstr>Official</vt:lpwstr>
  </property>
  <property fmtid="{D5CDD505-2E9C-101B-9397-08002B2CF9AE}" pid="8" name="Doc_Type_Task">
    <vt:lpwstr>4;#Other|5995c78e-9269-4dd3-85a9-76f942b2ab0d</vt:lpwstr>
  </property>
  <property fmtid="{D5CDD505-2E9C-101B-9397-08002B2CF9AE}" pid="9" name="MSIP_Label_b7fb5294-db91-4a6a-9144-25e7ea5d809c_SiteId">
    <vt:lpwstr>dc2a6fc4-3a5c-4009-8148-25a15ab44bf4</vt:lpwstr>
  </property>
  <property fmtid="{D5CDD505-2E9C-101B-9397-08002B2CF9AE}" pid="10" name="MSIP_Label_b7fb5294-db91-4a6a-9144-25e7ea5d809c_Method">
    <vt:lpwstr>Privileged</vt:lpwstr>
  </property>
  <property fmtid="{D5CDD505-2E9C-101B-9397-08002B2CF9AE}" pid="11" name="MSIP_Label_b7fb5294-db91-4a6a-9144-25e7ea5d809c_Enabled">
    <vt:lpwstr>true</vt:lpwstr>
  </property>
  <property fmtid="{D5CDD505-2E9C-101B-9397-08002B2CF9AE}" pid="12" name="MSIP_Label_b7fb5294-db91-4a6a-9144-25e7ea5d809c_SetDate">
    <vt:lpwstr>2023-05-15T01:53:36Z</vt:lpwstr>
  </property>
  <property fmtid="{D5CDD505-2E9C-101B-9397-08002B2CF9AE}" pid="13" name="TaxCatchAll">
    <vt:lpwstr>4;#Other|5995c78e-9269-4dd3-85a9-76f942b2ab0d</vt:lpwstr>
  </property>
  <property fmtid="{D5CDD505-2E9C-101B-9397-08002B2CF9AE}" pid="14" name="m94eabc5b54a4d17a6bdd53d57e89c6c">
    <vt:lpwstr>Other|5995c78e-9269-4dd3-85a9-76f942b2ab0d</vt:lpwstr>
  </property>
</Properties>
</file>